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360" yWindow="15" windowWidth="20955" windowHeight="9720"/>
  </bookViews>
  <sheets>
    <sheet name="Лист2" sheetId="2" r:id="rId1"/>
  </sheets>
  <calcPr calcId="145621"/>
</workbook>
</file>

<file path=xl/calcChain.xml><?xml version="1.0" encoding="utf-8"?>
<calcChain xmlns="http://schemas.openxmlformats.org/spreadsheetml/2006/main">
  <c r="F40" i="2" l="1"/>
  <c r="F39" i="2"/>
  <c r="F38" i="2"/>
  <c r="F30" i="2"/>
  <c r="F32" i="2"/>
  <c r="F31" i="2"/>
  <c r="F29" i="2"/>
  <c r="F28" i="2"/>
  <c r="F53" i="2"/>
  <c r="F50" i="2"/>
  <c r="F49" i="2"/>
  <c r="F48" i="2"/>
  <c r="F47" i="2"/>
  <c r="F44" i="2"/>
  <c r="F27" i="2"/>
  <c r="F26" i="2"/>
  <c r="F25" i="2"/>
  <c r="F24" i="2"/>
  <c r="F23" i="2"/>
  <c r="F22" i="2"/>
  <c r="F21" i="2"/>
  <c r="F19" i="2"/>
  <c r="F17" i="2"/>
  <c r="F15" i="2"/>
  <c r="F14" i="2"/>
  <c r="F12" i="2"/>
  <c r="F11" i="2"/>
  <c r="F10" i="2"/>
  <c r="F8" i="2"/>
  <c r="F6" i="2"/>
  <c r="F34" i="2"/>
  <c r="F37" i="2"/>
  <c r="F36" i="2"/>
  <c r="F42" i="2"/>
  <c r="E39" i="2"/>
  <c r="E38" i="2"/>
  <c r="E47" i="2"/>
  <c r="E49" i="2"/>
  <c r="E48" i="2"/>
  <c r="E42" i="2"/>
  <c r="E17" i="2"/>
  <c r="E51" i="2"/>
  <c r="E33" i="2"/>
  <c r="E30" i="2"/>
  <c r="E32" i="2"/>
  <c r="E31" i="2"/>
  <c r="E29" i="2"/>
  <c r="E28" i="2"/>
  <c r="E27" i="2"/>
  <c r="E26" i="2"/>
  <c r="E25" i="2"/>
  <c r="E24" i="2"/>
  <c r="E23" i="2"/>
  <c r="E22" i="2"/>
  <c r="E21" i="2"/>
  <c r="E20" i="2"/>
  <c r="E19" i="2"/>
  <c r="E18" i="2"/>
  <c r="E16" i="2"/>
  <c r="E15" i="2"/>
  <c r="E14" i="2"/>
  <c r="E13" i="2"/>
  <c r="E12" i="2"/>
  <c r="E11" i="2"/>
  <c r="E10" i="2"/>
  <c r="E9" i="2"/>
  <c r="E53" i="2"/>
  <c r="E50" i="2"/>
  <c r="E46" i="2"/>
  <c r="E45" i="2"/>
  <c r="E44" i="2"/>
  <c r="E43" i="2"/>
  <c r="E55" i="2"/>
  <c r="E54" i="2"/>
  <c r="E52" i="2"/>
  <c r="E34" i="2"/>
  <c r="E37" i="2"/>
  <c r="E36" i="2"/>
  <c r="E35" i="2"/>
  <c r="E8" i="2"/>
  <c r="E7" i="2"/>
  <c r="E6" i="2"/>
</calcChain>
</file>

<file path=xl/comments1.xml><?xml version="1.0" encoding="utf-8"?>
<comments xmlns="http://schemas.openxmlformats.org/spreadsheetml/2006/main">
  <authors>
    <author>Пикина Надежда Анатольевна</author>
  </authors>
  <commentList>
    <comment ref="B7" authorId="0">
      <text>
        <r>
          <rPr>
            <b/>
            <sz val="9"/>
            <color indexed="81"/>
            <rFont val="Tahoma"/>
            <charset val="1"/>
          </rPr>
          <t>Пикина Надежда Анатольевна:</t>
        </r>
        <r>
          <rPr>
            <sz val="9"/>
            <color indexed="81"/>
            <rFont val="Tahoma"/>
            <charset val="1"/>
          </rPr>
          <t xml:space="preserve">
Постановление адм от 03.12.2025 № 1927 "О реорганизации муниципального бюджетного дошкольного образовательного учреждения «Детский сад № 6» в форме присоединения к нему муниципального бюджетного дошкольного образовательного учреждения «Детский сад № 2»" с 02.06.2025</t>
        </r>
      </text>
    </comment>
    <comment ref="B9" authorId="0">
      <text>
        <r>
          <rPr>
            <b/>
            <sz val="9"/>
            <color indexed="81"/>
            <rFont val="Tahoma"/>
            <charset val="1"/>
          </rPr>
          <t>Пикина Надежда Анатольевна:</t>
        </r>
        <r>
          <rPr>
            <sz val="9"/>
            <color indexed="81"/>
            <rFont val="Tahoma"/>
            <charset val="1"/>
          </rPr>
          <t xml:space="preserve">
постановление адм от 03.12.2024 № 1928 "О реорганизации муниципального бюджетного дошкольного образовательного учреждения «Детский сад № 4» в форме присоединения к нему муниципального бюджетного дошкольного образовательного учреждения «Детский сад № 5»" с 02.06.2025</t>
        </r>
      </text>
    </comment>
    <comment ref="B13" authorId="0">
      <text>
        <r>
          <rPr>
            <b/>
            <sz val="9"/>
            <color indexed="81"/>
            <rFont val="Tahoma"/>
            <charset val="1"/>
          </rPr>
          <t>Пикина Надежда Анатольевна:</t>
        </r>
        <r>
          <rPr>
            <sz val="9"/>
            <color indexed="81"/>
            <rFont val="Tahoma"/>
            <charset val="1"/>
          </rPr>
          <t xml:space="preserve">
постановление адм от 03.12.2024 № 1925 "О реорганизации муниципального бюджетного дошкольного образовательного учреждения «Детский сад № 1» в форме присоединения к нему муниципального бюджетного дошкольного образовательного учреждения «Детский сад № 9»" с 02.06.2025</t>
        </r>
      </text>
    </comment>
    <comment ref="B16" authorId="0">
      <text>
        <r>
          <rPr>
            <b/>
            <sz val="9"/>
            <color indexed="81"/>
            <rFont val="Tahoma"/>
            <charset val="1"/>
          </rPr>
          <t>Пикина Надежда Анатольевна:</t>
        </r>
        <r>
          <rPr>
            <sz val="9"/>
            <color indexed="81"/>
            <rFont val="Tahoma"/>
            <charset val="1"/>
          </rPr>
          <t xml:space="preserve">
постановление адм от 03.12.2024 № 1926 "О реорганизации муниципального бюджетного дошкольного образовательного учреждения «Детский сад № 7» в форме присоединения к нему муниципального бюджетного дошкольного образовательного учреждения «Детский сад № 12»"  с 02.06.2025</t>
        </r>
      </text>
    </comment>
    <comment ref="B18" authorId="0">
      <text>
        <r>
          <rPr>
            <b/>
            <sz val="9"/>
            <color indexed="81"/>
            <rFont val="Tahoma"/>
            <charset val="1"/>
          </rPr>
          <t>Пикина Надежда Анатольевна:</t>
        </r>
        <r>
          <rPr>
            <sz val="9"/>
            <color indexed="81"/>
            <rFont val="Tahoma"/>
            <charset val="1"/>
          </rPr>
          <t xml:space="preserve">
постановление адм от 03.12.24 № 1929 "О реорганизации муниципального бюджетного дошкольного образовательного учреждения «Детский сад № 8» в форме присоединения к нему муниципального бюджетного дошкольного образовательного учреждения «Детский сад № 27» с 02.06.2025
</t>
        </r>
      </text>
    </comment>
    <comment ref="B20" authorId="0">
      <text>
        <r>
          <rPr>
            <b/>
            <sz val="9"/>
            <color indexed="81"/>
            <rFont val="Tahoma"/>
            <charset val="1"/>
          </rPr>
          <t>Пикина Надежда Анатольевна:</t>
        </r>
        <r>
          <rPr>
            <sz val="9"/>
            <color indexed="81"/>
            <rFont val="Tahoma"/>
            <charset val="1"/>
          </rPr>
          <t xml:space="preserve">
постановление адм от 31.01.25 № 131 "О реорганизации муниципального бюджетного общеобразовательного учреждения 
«Средняя общеобразовательная школа № 3» в форме присоединения к нему 
муниципального бюджетного общеобразовательного учреждения 
«Средняя общеобразовательная школа № 1»" с 01.09.2025
</t>
        </r>
      </text>
    </comment>
    <comment ref="B33" authorId="0">
      <text>
        <r>
          <rPr>
            <b/>
            <sz val="9"/>
            <color indexed="81"/>
            <rFont val="Tahoma"/>
            <charset val="1"/>
          </rPr>
          <t>Пикина Надежда Анатольевна:</t>
        </r>
        <r>
          <rPr>
            <sz val="9"/>
            <color indexed="81"/>
            <rFont val="Tahoma"/>
            <charset val="1"/>
          </rPr>
          <t xml:space="preserve">
постановление адм от 03.12.24 № 1930 "О реорганизации муниципального бюджетного учреждения дополнительного образования 
«Дом детского творчества № 2» в форме присоединения к нему муниципального 
бюджетного учреждения «Муниципальный методический центр»
с 02.06.2025</t>
        </r>
      </text>
    </comment>
    <comment ref="B35" authorId="0">
      <text>
        <r>
          <rPr>
            <b/>
            <sz val="9"/>
            <color indexed="81"/>
            <rFont val="Tahoma"/>
            <charset val="1"/>
          </rPr>
          <t>Пикина Надежда Анатольевна:</t>
        </r>
        <r>
          <rPr>
            <sz val="9"/>
            <color indexed="81"/>
            <rFont val="Tahoma"/>
            <charset val="1"/>
          </rPr>
          <t xml:space="preserve">
постановление адм от 03.03.25 № 316 "О реорганизации муниципального бюджетного учреждения «Ремонтно-эксплуатационная     
служба» в форме присоединения к нему муниципального бюджетного учреждения
«Дорожно-эксплуатационная служба Печенги»" с 30.06.2025
</t>
        </r>
      </text>
    </comment>
    <comment ref="B43" authorId="0">
      <text>
        <r>
          <rPr>
            <b/>
            <sz val="9"/>
            <color indexed="81"/>
            <rFont val="Tahoma"/>
            <charset val="1"/>
          </rPr>
          <t>Пикина Надежда Анатольевна:</t>
        </r>
        <r>
          <rPr>
            <sz val="9"/>
            <color indexed="81"/>
            <rFont val="Tahoma"/>
            <charset val="1"/>
          </rPr>
          <t xml:space="preserve">
постановление от 09.12.24 № 1970 "О реорганизации муниципального бюджетного учреждения дополнительного образования 
«Детская музыкальная школа № 2» в форме присоединения к нему муниципального бюджетного учреждения дополнительного образования «Детская музыкальная школа № 1 имени А.А. Келаревой» и муниципального бюджетного учреждения дополнительного образования 
«Детская музыкальная школа № 3»" с 02.06.2025
</t>
        </r>
      </text>
    </comment>
    <comment ref="B44" authorId="0">
      <text>
        <r>
          <rPr>
            <b/>
            <sz val="9"/>
            <color indexed="81"/>
            <rFont val="Tahoma"/>
            <charset val="1"/>
          </rPr>
          <t>Пикина Надежда Анатольевна:</t>
        </r>
        <r>
          <rPr>
            <sz val="9"/>
            <color indexed="81"/>
            <rFont val="Tahoma"/>
            <charset val="1"/>
          </rPr>
          <t xml:space="preserve">
постановление от 09.12.2024 № 1970 "О реорганизации муниципального бюджетного учреждения дополнительного образования 
«Детская музыкальная школа № 2» в форме присоединения к нему муниципального бюджетного учреждения дополнительного образования «Детская музыкальная школа № 1 имени А.А. Келаревой» и муниципального бюджетного учреждения дополнительного образования 
«Детская музыкальная школа № 3»" с 02.06.2025 (смена наименования)
</t>
        </r>
      </text>
    </comment>
    <comment ref="B45" authorId="0">
      <text>
        <r>
          <rPr>
            <b/>
            <sz val="9"/>
            <color indexed="81"/>
            <rFont val="Tahoma"/>
            <charset val="1"/>
          </rPr>
          <t>Пикина Надежда Анатольевна:</t>
        </r>
        <r>
          <rPr>
            <sz val="9"/>
            <color indexed="81"/>
            <rFont val="Tahoma"/>
            <charset val="1"/>
          </rPr>
          <t xml:space="preserve">
постановление от 09.12.24 № 1970 "О реорганизации муниципального бюджетного учреждения дополнительного образования 
«Детская музыкальная школа № 2» в форме присоединения к нему муниципального бюджетного учреждения дополнительного образования «Детская музыкальная школа № 1 имени А.А. Келаревой» и муниципального бюджетного учреждения дополнительного образования 
«Детская музыкальная школа № 3»" с 02.06.2025</t>
        </r>
      </text>
    </comment>
    <comment ref="B46" authorId="0">
      <text>
        <r>
          <rPr>
            <b/>
            <sz val="9"/>
            <color indexed="81"/>
            <rFont val="Tahoma"/>
            <charset val="1"/>
          </rPr>
          <t>Пикина Надежда Анатольевна:</t>
        </r>
        <r>
          <rPr>
            <sz val="9"/>
            <color indexed="81"/>
            <rFont val="Tahoma"/>
            <charset val="1"/>
          </rPr>
          <t xml:space="preserve">
постановление от 09.12.24 № 1969 "О реорганизации муниципального бюджетного учреждения дополнительного образования 
«Детская художественная школа № 2» в форме присоединения к нему муниципального бюджетного учреждения дополнительного образования «Детская художественная школа № 1»" с 02.06.2025
</t>
        </r>
      </text>
    </comment>
    <comment ref="B47" authorId="0">
      <text>
        <r>
          <rPr>
            <b/>
            <sz val="9"/>
            <color indexed="81"/>
            <rFont val="Tahoma"/>
            <charset val="1"/>
          </rPr>
          <t>Пикина Надежда Анатольевна:</t>
        </r>
        <r>
          <rPr>
            <sz val="9"/>
            <color indexed="81"/>
            <rFont val="Tahoma"/>
            <charset val="1"/>
          </rPr>
          <t xml:space="preserve">
постановление от 09.12.24 № 1969 "О реорганизации муниципального бюджетного учреждения дополнительного образования 
«Детская художественная школа № 2» в форме присоединения к нему муниципального бюджетного учреждения дополнительного образования «Детская художественная школа № 1»" с 02.06.2025 (смена наименования)
</t>
        </r>
      </text>
    </comment>
    <comment ref="B50" authorId="0">
      <text>
        <r>
          <rPr>
            <b/>
            <sz val="9"/>
            <color indexed="81"/>
            <rFont val="Tahoma"/>
            <charset val="1"/>
          </rPr>
          <t>Пикина Надежда Анатольевна:</t>
        </r>
        <r>
          <rPr>
            <sz val="9"/>
            <color indexed="81"/>
            <rFont val="Tahoma"/>
            <charset val="1"/>
          </rPr>
          <t xml:space="preserve">
постановление от 09.12.24 № 1972 "О реорганизации муниципального бюджетного учреждения культуры «Дворец культуры «Октябрь»
 в форме присоединения к нему муниципального бюджетного учреждения культуры «Дворец культуры «Восход» и муниципального бюджетного учреждения «Культурно – 
досуговый центр «Платформа»" с 02.06.2025 (смена наименования)
</t>
        </r>
      </text>
    </comment>
    <comment ref="B51" authorId="0">
      <text>
        <r>
          <rPr>
            <b/>
            <sz val="9"/>
            <color indexed="81"/>
            <rFont val="Tahoma"/>
            <charset val="1"/>
          </rPr>
          <t>Пикина Надежда Анатольевна:</t>
        </r>
        <r>
          <rPr>
            <sz val="9"/>
            <color indexed="81"/>
            <rFont val="Tahoma"/>
            <charset val="1"/>
          </rPr>
          <t xml:space="preserve">
постановление от 09.12.24 № 1972 "О реорганизации муниципального бюджетного учреждения культуры «Дворец культуры «Октябрь»
 в форме присоединения к нему муниципального бюджетного учреждения культуры «Дворец культуры «Восход» и муниципального бюджетного учреждения «Культурно – 
досуговый центр «Платформа»" с 02.06.2025
</t>
        </r>
      </text>
    </comment>
    <comment ref="B52" authorId="0">
      <text>
        <r>
          <rPr>
            <b/>
            <sz val="9"/>
            <color indexed="81"/>
            <rFont val="Tahoma"/>
            <charset val="1"/>
          </rPr>
          <t>Пикина Надежда Анатольевна:</t>
        </r>
        <r>
          <rPr>
            <sz val="9"/>
            <color indexed="81"/>
            <rFont val="Tahoma"/>
            <charset val="1"/>
          </rPr>
          <t xml:space="preserve">
постановление от 09.12.24 № 1972 "О реорганизации муниципального бюджетного учреждения культуры «Дворец культуры «Октябрь»
 в форме присоединения к нему муниципального бюджетного учреждения культуры «Дворец культуры «Восход» и муниципального бюджетного учреждения «Культурно – 
досуговый центр «Платформа»" с 02.06.2025
</t>
        </r>
      </text>
    </comment>
    <comment ref="B54" authorId="0">
      <text>
        <r>
          <rPr>
            <b/>
            <sz val="9"/>
            <color indexed="81"/>
            <rFont val="Tahoma"/>
            <charset val="1"/>
          </rPr>
          <t>Пикина Надежда Анатольевна: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B55" authorId="0">
      <text>
        <r>
          <rPr>
            <b/>
            <sz val="9"/>
            <color indexed="81"/>
            <rFont val="Tahoma"/>
            <family val="2"/>
            <charset val="204"/>
          </rPr>
          <t>Пикина Надежда Анатольевна:</t>
        </r>
        <r>
          <rPr>
            <sz val="9"/>
            <color indexed="81"/>
            <rFont val="Tahoma"/>
            <family val="2"/>
            <charset val="204"/>
          </rPr>
          <t xml:space="preserve">
постановление от 09.12.2024 № 1971 "О реорганизации муниципального бюджетного учреждения дополнительного образования
 «Детско-юношеская спортивная школа» в форме присоединения к нему муниципального бюджетного учреждения «Спортивный комплекс «Металлург» и муниципального бюджетного учреждения «Спортивный комплекс Дельфин»" с 02.06.2025</t>
        </r>
      </text>
    </comment>
    <comment ref="B58" authorId="0">
      <text>
        <r>
          <rPr>
            <b/>
            <sz val="9"/>
            <color indexed="81"/>
            <rFont val="Tahoma"/>
            <family val="2"/>
            <charset val="204"/>
          </rPr>
          <t>Пикина Надежда Анатольевна:</t>
        </r>
        <r>
          <rPr>
            <sz val="9"/>
            <color indexed="81"/>
            <rFont val="Tahoma"/>
            <family val="2"/>
            <charset val="204"/>
          </rPr>
          <t xml:space="preserve">
08.11.2024 - реорганизация в форме преобразования в ООО (постановление № 1200 от 26.07.24</t>
        </r>
      </text>
    </comment>
    <comment ref="B59" authorId="0">
      <text>
        <r>
          <rPr>
            <b/>
            <sz val="9"/>
            <color indexed="81"/>
            <rFont val="Tahoma"/>
            <family val="2"/>
            <charset val="204"/>
          </rPr>
          <t>Пикина Надежда Анатольевна:</t>
        </r>
        <r>
          <rPr>
            <sz val="9"/>
            <color indexed="81"/>
            <rFont val="Tahoma"/>
            <family val="2"/>
            <charset val="204"/>
          </rPr>
          <t xml:space="preserve">
Создание юридического лица путем
реорганизации в форме преобразования 08.11.2024</t>
        </r>
      </text>
    </comment>
    <comment ref="B60" authorId="0">
      <text>
        <r>
          <rPr>
            <b/>
            <sz val="9"/>
            <color indexed="81"/>
            <rFont val="Tahoma"/>
            <family val="2"/>
            <charset val="204"/>
          </rPr>
          <t>Пикина Надежда Анатольевна:</t>
        </r>
        <r>
          <rPr>
            <sz val="9"/>
            <color indexed="81"/>
            <rFont val="Tahoma"/>
            <family val="2"/>
            <charset val="204"/>
          </rPr>
          <t xml:space="preserve">
02.04.2025 - Учредитель в лице Министретсва энергетики и ЖКХ Мурманской области</t>
        </r>
      </text>
    </comment>
    <comment ref="B62" authorId="0">
      <text>
        <r>
          <rPr>
            <b/>
            <sz val="9"/>
            <color indexed="81"/>
            <rFont val="Tahoma"/>
            <family val="2"/>
            <charset val="204"/>
          </rPr>
          <t>Пикина Надежда Анатольевна:</t>
        </r>
        <r>
          <rPr>
            <sz val="9"/>
            <color indexed="81"/>
            <rFont val="Tahoma"/>
            <family val="2"/>
            <charset val="204"/>
          </rPr>
          <t xml:space="preserve">
 с 01.08.25 РСО ГОУП Мурманскводоканал, единственный акционер -Министерство имущественных отношений МО)</t>
        </r>
      </text>
    </comment>
    <comment ref="B63" authorId="0">
      <text>
        <r>
          <rPr>
            <b/>
            <sz val="9"/>
            <color indexed="81"/>
            <rFont val="Tahoma"/>
            <family val="2"/>
            <charset val="204"/>
          </rPr>
          <t>Пикина Надежда Анатольевна:</t>
        </r>
        <r>
          <rPr>
            <sz val="9"/>
            <color indexed="81"/>
            <rFont val="Tahoma"/>
            <family val="2"/>
            <charset val="204"/>
          </rPr>
          <t xml:space="preserve">
Решение о предстоящем исключении юридического лица из ЕГРЮЛ опубликовано в журнале «Вестник государственной регистрации» № 42 от 22.10.2025
</t>
        </r>
      </text>
    </comment>
    <comment ref="B64" authorId="0">
      <text>
        <r>
          <rPr>
            <b/>
            <sz val="9"/>
            <color indexed="81"/>
            <rFont val="Tahoma"/>
            <family val="2"/>
            <charset val="204"/>
          </rPr>
          <t>Пикина Надежда Анатольевна:</t>
        </r>
        <r>
          <rPr>
            <sz val="9"/>
            <color indexed="81"/>
            <rFont val="Tahoma"/>
            <family val="2"/>
            <charset val="204"/>
          </rPr>
          <t xml:space="preserve">
прекращение деятельности: 21.05.2025</t>
        </r>
      </text>
    </comment>
  </commentList>
</comments>
</file>

<file path=xl/sharedStrings.xml><?xml version="1.0" encoding="utf-8"?>
<sst xmlns="http://schemas.openxmlformats.org/spreadsheetml/2006/main" count="128" uniqueCount="77">
  <si>
    <t>Приложение 2</t>
  </si>
  <si>
    <t>№ п/п</t>
  </si>
  <si>
    <t>Наименование хозяйствующего субъекта</t>
  </si>
  <si>
    <t>ИНН</t>
  </si>
  <si>
    <t>Организационно- правовая форма</t>
  </si>
  <si>
    <t>Суммарный объем финансирования в 2024 году (со стороны субъекта РФ и муниципальных образований), руб.</t>
  </si>
  <si>
    <t>Суммарный объем финансирования за три квартала (январь-сентябрь) 2025 года (со стороны субъекта РФ и муниципальных образований), руб.</t>
  </si>
  <si>
    <t>МБДОУ "Детский сад № 1"</t>
  </si>
  <si>
    <t>муниципальное бюджетное учреждение</t>
  </si>
  <si>
    <t>МБДОУ "Детский сад № 2"</t>
  </si>
  <si>
    <t>МБДОУ "Детский сад № 11"</t>
  </si>
  <si>
    <t>МБОУ "Средняя общеобразовательная школа №1"</t>
  </si>
  <si>
    <t>МБОУ "Средняя общеобразовательная школа № 3"</t>
  </si>
  <si>
    <t>МБОУ "Средняя общеобразовательная школа № 7 имени Ю.А. Гагарина"</t>
  </si>
  <si>
    <t>МБОУ "Средняя общеобразовательная школа № 9"</t>
  </si>
  <si>
    <t>МБОУ "Средняя общеобразовательная школа № 11"</t>
  </si>
  <si>
    <t>МБОУ  "Средняя общеобразовательная школа № 19 им. М.Р. Янкова"</t>
  </si>
  <si>
    <t>МБОУ "Основная общеобразовательная школа № 20 имени М.Ю. Козлова"</t>
  </si>
  <si>
    <t>МБОУ "Средняя общеобразовательная школа № 23"</t>
  </si>
  <si>
    <t xml:space="preserve">МБУ ДО "Детско- юношеская спортивная школа " </t>
  </si>
  <si>
    <t>МБУ ДО "Дом детского творчества № 1"</t>
  </si>
  <si>
    <t>МБУ ДО "Дом детского творчества № 2"</t>
  </si>
  <si>
    <t>МБУ "Муниципальный методический центр"</t>
  </si>
  <si>
    <t>МБУ "Ремонтно-эксплуатационная служба"</t>
  </si>
  <si>
    <t>МБУ "Дорожно - эксплуатационная служба Печенги"</t>
  </si>
  <si>
    <t>МБУ "НИКЕЛЬСКАЯ ДОРОЖНАЯ СЛУЖБА"</t>
  </si>
  <si>
    <t>МКУ "Единая дежурно - диспетчерская служба Печенгского муниципального округа Мурманской области "</t>
  </si>
  <si>
    <t>муниципальное казенное учреждение</t>
  </si>
  <si>
    <t>МКУ "Управление по обеспечению деятельности администрации Печенгского муниципального округа Мурманской области"</t>
  </si>
  <si>
    <t xml:space="preserve">МКУ "Централизованная бухгалтерия" </t>
  </si>
  <si>
    <t>муниципальное автономное учреждение</t>
  </si>
  <si>
    <t>МБУ ДО "Детская музыкальная школа № 3"</t>
  </si>
  <si>
    <t>МБУ ДО "Детская художественная школа № 1"</t>
  </si>
  <si>
    <t>МБКПУ "Печенгское межпоселенческое библиотечное объединение"</t>
  </si>
  <si>
    <t>МБУ  "Историко - краеведческий музей Печенгского муниципального округа"</t>
  </si>
  <si>
    <t>МБУК клубного типа «Дворец культуры «Восход» Печенгского муниципального округа»</t>
  </si>
  <si>
    <t>МБУ "Культурно- досуговый центр "ПЛАТФОРМА"</t>
  </si>
  <si>
    <t>МБУ «Спортивный комплекс «Дельфин» Печенгского муниципального округа Мурманской области</t>
  </si>
  <si>
    <t>МБУ «Спортивный комплекс «Металлург» Печенгского муниципального округа Мурманской области</t>
  </si>
  <si>
    <t>МУП «Тепловые сети» муниципального образования Печенгский муниципальный округ Мурманской области</t>
  </si>
  <si>
    <t>муниципальное унитарное предприятие</t>
  </si>
  <si>
    <t>МУП "Башмачок" муниципального образования городского Заполярный Печенгского района</t>
  </si>
  <si>
    <t>муниципальное казенное предприятие</t>
  </si>
  <si>
    <t>АО "Городские сети"</t>
  </si>
  <si>
    <t>акционерное общество</t>
  </si>
  <si>
    <t>ООО "Никельская теплоснабжающая организация"</t>
  </si>
  <si>
    <t>Общество с ограниченной ответственностью</t>
  </si>
  <si>
    <t>МКП "ТЕПЛОЖИЛСЕРВИС"</t>
  </si>
  <si>
    <t>Выручка хозяйствующего субъекта в отчетном периоде, полученная по основному виду деятельности за три квартала (январь - сентябрь) 2025 года, руб.</t>
  </si>
  <si>
    <t>Объем реализации хозяйствующим субъектом в отчетном периоде товаров, работ или услуг (по основному виду деятельности)за три квартала (январь - сентябрь) 2025 года, руб.</t>
  </si>
  <si>
    <t>МБОУ "Средняя общеобразовательная школа № 5 имени героя Российской Федерации М.С.Попова"</t>
  </si>
  <si>
    <t>МБОУ "Основная общеобразовательная школа № 22 им. Б.Ф. Сафонова"</t>
  </si>
  <si>
    <t>МБУ "Централизованная бухгалтерия по обслуживанию муниципальных учреждений муниципального образования Печенгский муниципальный округ Мурманской области"</t>
  </si>
  <si>
    <t>МАУ  "Информационный центр" Печенгского муниципального округа Мурманской области</t>
  </si>
  <si>
    <t xml:space="preserve"> МКУ "Управление благоустройства и развития" Печенгского муниципального округа Мурманской области</t>
  </si>
  <si>
    <t>МБУ ДО "Детская музыкальная школа № 1 имени А.А.Келаревой"</t>
  </si>
  <si>
    <t>МБУ ДО "Детская художественная школа" Печенгского муниципального округа</t>
  </si>
  <si>
    <t>МБУ ДО "Детская музыкальная школа"  Печенгского муниципального округа</t>
  </si>
  <si>
    <t>МБУК "Ценкт культуры Печенгского муниципального округа"</t>
  </si>
  <si>
    <t>МБУ "Центр поддержки развития молодежных инициатив" Печенгского муниципального округа</t>
  </si>
  <si>
    <t>МУП "Жилищный сервис" муниципального образования Печенгский муниципальный округ Мурманской области</t>
  </si>
  <si>
    <t>ООО "Башмачок"</t>
  </si>
  <si>
    <t xml:space="preserve">ГОУП «Сети Никеля» </t>
  </si>
  <si>
    <t>государственное областное унитарное предприятие</t>
  </si>
  <si>
    <t xml:space="preserve">Муниципальное образование Печенгский муниципальный округ </t>
  </si>
  <si>
    <t>МБДОУ "Детский сад № 4"</t>
  </si>
  <si>
    <t>МБДОУ "Детский сад № 5"</t>
  </si>
  <si>
    <t>МБДОУ "Детский сад № 6 "</t>
  </si>
  <si>
    <t xml:space="preserve">МБДОУ "Детский сад № 7" </t>
  </si>
  <si>
    <t>МБДОУ "Детский сад № 8"</t>
  </si>
  <si>
    <t>МБДОУ "Детский сад № 9"</t>
  </si>
  <si>
    <t>МБДОУ "Детский сад № 10"</t>
  </si>
  <si>
    <t>МКП «Жилищное хозяйство» Печенгского муниципального округа</t>
  </si>
  <si>
    <t xml:space="preserve">МБДОУ "Детский сад № 12" </t>
  </si>
  <si>
    <t>МБДОУ "Детский сад № 13"</t>
  </si>
  <si>
    <t xml:space="preserve">МБДОУ "Детский сад № 27" </t>
  </si>
  <si>
    <t xml:space="preserve">МБДОУ "Детский сад № 38"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</si>
</sst>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;[Red]0"/>
  </numFmts>
  <fonts count="13" x14ac:knownFonts="1">
    <font>
      <sz val="11"/>
      <color theme="1"/>
      <name val="Calibri"/>
      <scheme val="minor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u/>
      <sz val="11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8"/>
      <name val="Arial"/>
      <family val="2"/>
    </font>
    <font>
      <sz val="10"/>
      <color rgb="FF000000"/>
      <name val="Times New Roman"/>
      <family val="1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6" fillId="0" borderId="0"/>
    <xf numFmtId="0" fontId="6" fillId="0" borderId="0"/>
  </cellStyleXfs>
  <cellXfs count="2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right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/>
    <xf numFmtId="0" fontId="5" fillId="0" borderId="1" xfId="0" applyFont="1" applyFill="1" applyBorder="1" applyAlignment="1">
      <alignment horizontal="center" vertical="center" wrapText="1"/>
    </xf>
    <xf numFmtId="4" fontId="5" fillId="0" borderId="1" xfId="1" applyNumberFormat="1" applyFont="1" applyBorder="1" applyAlignment="1">
      <alignment wrapText="1"/>
    </xf>
    <xf numFmtId="4" fontId="2" fillId="0" borderId="1" xfId="0" applyNumberFormat="1" applyFont="1" applyFill="1" applyBorder="1" applyAlignment="1">
      <alignment wrapText="1"/>
    </xf>
    <xf numFmtId="4" fontId="5" fillId="0" borderId="1" xfId="1" applyNumberFormat="1" applyFont="1" applyFill="1" applyBorder="1" applyAlignment="1">
      <alignment wrapText="1"/>
    </xf>
    <xf numFmtId="4" fontId="2" fillId="0" borderId="1" xfId="0" applyNumberFormat="1" applyFont="1" applyFill="1" applyBorder="1" applyAlignment="1"/>
    <xf numFmtId="4" fontId="5" fillId="0" borderId="1" xfId="0" applyNumberFormat="1" applyFont="1" applyFill="1" applyBorder="1" applyAlignment="1">
      <alignment horizontal="right"/>
    </xf>
    <xf numFmtId="4" fontId="5" fillId="0" borderId="1" xfId="0" applyNumberFormat="1" applyFont="1" applyFill="1" applyBorder="1" applyAlignment="1">
      <alignment horizontal="right" wrapText="1"/>
    </xf>
    <xf numFmtId="4" fontId="5" fillId="0" borderId="1" xfId="2" applyNumberFormat="1" applyFont="1" applyFill="1" applyBorder="1" applyAlignment="1">
      <alignment horizontal="right" wrapText="1"/>
    </xf>
    <xf numFmtId="4" fontId="2" fillId="0" borderId="1" xfId="0" applyNumberFormat="1" applyFont="1" applyFill="1" applyBorder="1" applyAlignment="1">
      <alignment horizontal="right"/>
    </xf>
    <xf numFmtId="0" fontId="1" fillId="0" borderId="1" xfId="0" applyFont="1" applyFill="1" applyBorder="1"/>
    <xf numFmtId="4" fontId="7" fillId="0" borderId="1" xfId="0" applyNumberFormat="1" applyFont="1" applyFill="1" applyBorder="1" applyAlignment="1"/>
    <xf numFmtId="0" fontId="2" fillId="0" borderId="1" xfId="0" applyFont="1" applyFill="1" applyBorder="1" applyAlignment="1">
      <alignment horizontal="center"/>
    </xf>
    <xf numFmtId="164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wrapText="1"/>
    </xf>
    <xf numFmtId="0" fontId="2" fillId="0" borderId="1" xfId="0" applyFont="1" applyBorder="1"/>
    <xf numFmtId="4" fontId="1" fillId="0" borderId="0" xfId="0" applyNumberFormat="1" applyFont="1"/>
    <xf numFmtId="4" fontId="2" fillId="0" borderId="0" xfId="0" applyNumberFormat="1" applyFont="1"/>
    <xf numFmtId="0" fontId="5" fillId="0" borderId="1" xfId="0" applyFont="1" applyFill="1" applyBorder="1" applyAlignment="1">
      <alignment horizontal="center"/>
    </xf>
    <xf numFmtId="0" fontId="12" fillId="0" borderId="1" xfId="0" applyFont="1" applyBorder="1"/>
    <xf numFmtId="0" fontId="5" fillId="0" borderId="1" xfId="0" applyFont="1" applyBorder="1"/>
    <xf numFmtId="0" fontId="4" fillId="0" borderId="0" xfId="0" applyFont="1" applyAlignment="1">
      <alignment horizontal="center"/>
    </xf>
  </cellXfs>
  <cellStyles count="3">
    <cellStyle name="Обычный" xfId="0" builtinId="0"/>
    <cellStyle name="Обычный_Лист1" xfId="2"/>
    <cellStyle name="Обычный_Лист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H72"/>
  <sheetViews>
    <sheetView tabSelected="1" topLeftCell="A46" workbookViewId="0">
      <selection activeCell="B22" sqref="B22"/>
    </sheetView>
  </sheetViews>
  <sheetFormatPr defaultRowHeight="15" x14ac:dyDescent="0.25"/>
  <cols>
    <col min="1" max="1" width="4.42578125" style="1" customWidth="1"/>
    <col min="2" max="2" width="42.5703125" style="1" customWidth="1"/>
    <col min="3" max="3" width="10.85546875" style="1" customWidth="1"/>
    <col min="4" max="4" width="24.85546875" style="1" customWidth="1"/>
    <col min="5" max="5" width="19.140625" style="2" customWidth="1"/>
    <col min="6" max="7" width="25.7109375" style="2" customWidth="1"/>
    <col min="8" max="8" width="26.42578125" style="2" customWidth="1"/>
    <col min="9" max="16384" width="9.140625" style="1"/>
  </cols>
  <sheetData>
    <row r="1" spans="1:8" x14ac:dyDescent="0.25">
      <c r="H1" s="3" t="s">
        <v>0</v>
      </c>
    </row>
    <row r="3" spans="1:8" x14ac:dyDescent="0.25">
      <c r="B3" s="27" t="s">
        <v>64</v>
      </c>
      <c r="C3" s="27"/>
      <c r="D3" s="27"/>
      <c r="E3" s="27"/>
      <c r="F3" s="27"/>
      <c r="G3" s="27"/>
      <c r="H3" s="27"/>
    </row>
    <row r="5" spans="1:8" ht="93" customHeight="1" x14ac:dyDescent="0.25">
      <c r="A5" s="4" t="s">
        <v>1</v>
      </c>
      <c r="B5" s="4" t="s">
        <v>2</v>
      </c>
      <c r="C5" s="4" t="s">
        <v>3</v>
      </c>
      <c r="D5" s="4" t="s">
        <v>4</v>
      </c>
      <c r="E5" s="4" t="s">
        <v>5</v>
      </c>
      <c r="F5" s="4" t="s">
        <v>6</v>
      </c>
      <c r="G5" s="4" t="s">
        <v>48</v>
      </c>
      <c r="H5" s="4" t="s">
        <v>49</v>
      </c>
    </row>
    <row r="6" spans="1:8" ht="27" customHeight="1" x14ac:dyDescent="0.25">
      <c r="A6" s="5">
        <v>1</v>
      </c>
      <c r="B6" s="6" t="s">
        <v>7</v>
      </c>
      <c r="C6" s="6">
        <v>5109000488</v>
      </c>
      <c r="D6" s="6" t="s">
        <v>8</v>
      </c>
      <c r="E6" s="7">
        <f>61171402+3665251.74</f>
        <v>64836653.740000002</v>
      </c>
      <c r="F6" s="7">
        <f>78732897.71+3104231.74</f>
        <v>81837129.449999988</v>
      </c>
      <c r="G6" s="7">
        <v>3717686</v>
      </c>
      <c r="H6" s="8">
        <v>3716128.4</v>
      </c>
    </row>
    <row r="7" spans="1:8" ht="24" customHeight="1" x14ac:dyDescent="0.25">
      <c r="A7" s="5">
        <v>2</v>
      </c>
      <c r="B7" s="6" t="s">
        <v>9</v>
      </c>
      <c r="C7" s="6">
        <v>5109000495</v>
      </c>
      <c r="D7" s="6" t="s">
        <v>8</v>
      </c>
      <c r="E7" s="7">
        <f>50275463+13407630.37</f>
        <v>63683093.369999997</v>
      </c>
      <c r="F7" s="7"/>
      <c r="G7" s="7"/>
      <c r="H7" s="8"/>
    </row>
    <row r="8" spans="1:8" ht="27.75" customHeight="1" x14ac:dyDescent="0.25">
      <c r="A8" s="5">
        <v>3</v>
      </c>
      <c r="B8" s="6" t="s">
        <v>65</v>
      </c>
      <c r="C8" s="6">
        <v>5109000505</v>
      </c>
      <c r="D8" s="6" t="s">
        <v>8</v>
      </c>
      <c r="E8" s="7">
        <f>65015592+5787716.82</f>
        <v>70803308.819999993</v>
      </c>
      <c r="F8" s="7">
        <f>60242078.93+2963483.46</f>
        <v>63205562.390000001</v>
      </c>
      <c r="G8" s="7">
        <v>4069344.3</v>
      </c>
      <c r="H8" s="8">
        <v>4069344.3</v>
      </c>
    </row>
    <row r="9" spans="1:8" ht="25.5" x14ac:dyDescent="0.25">
      <c r="A9" s="5">
        <v>4</v>
      </c>
      <c r="B9" s="6" t="s">
        <v>66</v>
      </c>
      <c r="C9" s="6">
        <v>5109000537</v>
      </c>
      <c r="D9" s="6" t="s">
        <v>8</v>
      </c>
      <c r="E9" s="7">
        <f>954178.59+26643058</f>
        <v>27597236.59</v>
      </c>
      <c r="F9" s="7"/>
      <c r="G9" s="7"/>
      <c r="H9" s="8"/>
    </row>
    <row r="10" spans="1:8" ht="25.5" x14ac:dyDescent="0.25">
      <c r="A10" s="5">
        <v>5</v>
      </c>
      <c r="B10" s="6" t="s">
        <v>67</v>
      </c>
      <c r="C10" s="6">
        <v>5109000520</v>
      </c>
      <c r="D10" s="6" t="s">
        <v>8</v>
      </c>
      <c r="E10" s="7">
        <f>2202926.82+56811348</f>
        <v>59014274.82</v>
      </c>
      <c r="F10" s="7">
        <f>70215391.15+2024332.94</f>
        <v>72239724.090000004</v>
      </c>
      <c r="G10" s="7">
        <v>4145341.53</v>
      </c>
      <c r="H10" s="8">
        <v>4143757.28</v>
      </c>
    </row>
    <row r="11" spans="1:8" ht="25.5" x14ac:dyDescent="0.25">
      <c r="A11" s="5">
        <v>6</v>
      </c>
      <c r="B11" s="6" t="s">
        <v>68</v>
      </c>
      <c r="C11" s="6">
        <v>5109000551</v>
      </c>
      <c r="D11" s="6" t="s">
        <v>8</v>
      </c>
      <c r="E11" s="7">
        <f>7310992.02+64011934</f>
        <v>71322926.019999996</v>
      </c>
      <c r="F11" s="7">
        <f>75234161+3070108.93</f>
        <v>78304269.930000007</v>
      </c>
      <c r="G11" s="7">
        <v>3540329.2</v>
      </c>
      <c r="H11" s="8">
        <v>3540674.8</v>
      </c>
    </row>
    <row r="12" spans="1:8" ht="25.5" x14ac:dyDescent="0.25">
      <c r="A12" s="5">
        <v>7</v>
      </c>
      <c r="B12" s="6" t="s">
        <v>69</v>
      </c>
      <c r="C12" s="6">
        <v>5109000544</v>
      </c>
      <c r="D12" s="6" t="s">
        <v>8</v>
      </c>
      <c r="E12" s="7">
        <f>10339583.49+48050132</f>
        <v>58389715.490000002</v>
      </c>
      <c r="F12" s="7">
        <f>52507453.41+726352.89</f>
        <v>53233806.299999997</v>
      </c>
      <c r="G12" s="7">
        <v>3315690.3</v>
      </c>
      <c r="H12" s="8">
        <v>3315690.3</v>
      </c>
    </row>
    <row r="13" spans="1:8" ht="25.5" x14ac:dyDescent="0.25">
      <c r="A13" s="5">
        <v>8</v>
      </c>
      <c r="B13" s="6" t="s">
        <v>70</v>
      </c>
      <c r="C13" s="6">
        <v>5109000569</v>
      </c>
      <c r="D13" s="6" t="s">
        <v>8</v>
      </c>
      <c r="E13" s="7">
        <f>4918555.39+36487482</f>
        <v>41406037.390000001</v>
      </c>
      <c r="F13" s="7"/>
      <c r="G13" s="7"/>
      <c r="H13" s="8"/>
    </row>
    <row r="14" spans="1:8" ht="25.5" x14ac:dyDescent="0.25">
      <c r="A14" s="5">
        <v>9</v>
      </c>
      <c r="B14" s="6" t="s">
        <v>71</v>
      </c>
      <c r="C14" s="6">
        <v>5109032680</v>
      </c>
      <c r="D14" s="6" t="s">
        <v>8</v>
      </c>
      <c r="E14" s="7">
        <f>1785040.86+46212299</f>
        <v>47997339.859999999</v>
      </c>
      <c r="F14" s="7">
        <f>41832364.87+1650203.11</f>
        <v>43482567.979999997</v>
      </c>
      <c r="G14" s="7">
        <v>1932391.9</v>
      </c>
      <c r="H14" s="8">
        <v>1932391.9</v>
      </c>
    </row>
    <row r="15" spans="1:8" ht="25.5" x14ac:dyDescent="0.25">
      <c r="A15" s="5">
        <v>10</v>
      </c>
      <c r="B15" s="6" t="s">
        <v>10</v>
      </c>
      <c r="C15" s="6">
        <v>5105012281</v>
      </c>
      <c r="D15" s="6" t="s">
        <v>8</v>
      </c>
      <c r="E15" s="7">
        <f>1298045.06+28469957</f>
        <v>29768002.059999999</v>
      </c>
      <c r="F15" s="7">
        <f>18669555.41+718059.52</f>
        <v>19387614.93</v>
      </c>
      <c r="G15" s="7">
        <v>923108.15</v>
      </c>
      <c r="H15" s="8">
        <v>718413.2</v>
      </c>
    </row>
    <row r="16" spans="1:8" ht="25.5" x14ac:dyDescent="0.25">
      <c r="A16" s="5">
        <v>11</v>
      </c>
      <c r="B16" s="6" t="s">
        <v>73</v>
      </c>
      <c r="C16" s="6">
        <v>5109002076</v>
      </c>
      <c r="D16" s="6" t="s">
        <v>8</v>
      </c>
      <c r="E16" s="7">
        <f>1692196.82+33446980</f>
        <v>35139176.82</v>
      </c>
      <c r="F16" s="7"/>
      <c r="G16" s="7"/>
      <c r="H16" s="8"/>
    </row>
    <row r="17" spans="1:8" ht="25.5" x14ac:dyDescent="0.25">
      <c r="A17" s="5">
        <v>12</v>
      </c>
      <c r="B17" s="6" t="s">
        <v>74</v>
      </c>
      <c r="C17" s="6">
        <v>5105012370</v>
      </c>
      <c r="D17" s="6" t="s">
        <v>8</v>
      </c>
      <c r="E17" s="7">
        <f>2111636.83+37728491</f>
        <v>39840127.829999998</v>
      </c>
      <c r="F17" s="7">
        <f>23940995.52+1093245.1</f>
        <v>25034240.620000001</v>
      </c>
      <c r="G17" s="7">
        <v>950979.8</v>
      </c>
      <c r="H17" s="8">
        <v>950979.8</v>
      </c>
    </row>
    <row r="18" spans="1:8" ht="25.5" x14ac:dyDescent="0.25">
      <c r="A18" s="5">
        <v>13</v>
      </c>
      <c r="B18" s="6" t="s">
        <v>75</v>
      </c>
      <c r="C18" s="6">
        <v>5109000512</v>
      </c>
      <c r="D18" s="6" t="s">
        <v>8</v>
      </c>
      <c r="E18" s="7">
        <f>3487453.22+24170938</f>
        <v>27658391.219999999</v>
      </c>
      <c r="F18" s="7"/>
      <c r="G18" s="7"/>
      <c r="H18" s="8"/>
    </row>
    <row r="19" spans="1:8" ht="25.5" x14ac:dyDescent="0.25">
      <c r="A19" s="5">
        <v>14</v>
      </c>
      <c r="B19" s="6" t="s">
        <v>76</v>
      </c>
      <c r="C19" s="6">
        <v>5109032747</v>
      </c>
      <c r="D19" s="6" t="s">
        <v>8</v>
      </c>
      <c r="E19" s="7">
        <f>1802654.47+75090124</f>
        <v>76892778.469999999</v>
      </c>
      <c r="F19" s="7">
        <f>58732977+833507.76</f>
        <v>59566484.759999998</v>
      </c>
      <c r="G19" s="7">
        <v>3841906.63</v>
      </c>
      <c r="H19" s="8">
        <v>3841908.63</v>
      </c>
    </row>
    <row r="20" spans="1:8" ht="25.5" x14ac:dyDescent="0.25">
      <c r="A20" s="5">
        <v>15</v>
      </c>
      <c r="B20" s="6" t="s">
        <v>11</v>
      </c>
      <c r="C20" s="6">
        <v>5109000463</v>
      </c>
      <c r="D20" s="6" t="s">
        <v>8</v>
      </c>
      <c r="E20" s="7">
        <f>14051149.13+41610622</f>
        <v>55661771.130000003</v>
      </c>
      <c r="F20" s="7"/>
      <c r="G20" s="9"/>
      <c r="H20" s="8"/>
    </row>
    <row r="21" spans="1:8" ht="25.5" x14ac:dyDescent="0.25">
      <c r="A21" s="5">
        <v>16</v>
      </c>
      <c r="B21" s="6" t="s">
        <v>12</v>
      </c>
      <c r="C21" s="6">
        <v>5109000456</v>
      </c>
      <c r="D21" s="6" t="s">
        <v>8</v>
      </c>
      <c r="E21" s="7">
        <f>27132418.65+83802488</f>
        <v>110934906.65000001</v>
      </c>
      <c r="F21" s="7">
        <f>88100000+17798090.52</f>
        <v>105898090.52</v>
      </c>
      <c r="G21" s="7"/>
      <c r="H21" s="8"/>
    </row>
    <row r="22" spans="1:8" ht="25.5" x14ac:dyDescent="0.25">
      <c r="A22" s="5">
        <v>17</v>
      </c>
      <c r="B22" s="6" t="s">
        <v>50</v>
      </c>
      <c r="C22" s="6">
        <v>5109000262</v>
      </c>
      <c r="D22" s="6" t="s">
        <v>8</v>
      </c>
      <c r="E22" s="7">
        <f>42393886.01+59663357</f>
        <v>102057243.00999999</v>
      </c>
      <c r="F22" s="7">
        <f>50489000+20374569.32</f>
        <v>70863569.319999993</v>
      </c>
      <c r="G22" s="7">
        <v>14556</v>
      </c>
      <c r="H22" s="8">
        <v>14556</v>
      </c>
    </row>
    <row r="23" spans="1:8" ht="28.5" customHeight="1" x14ac:dyDescent="0.25">
      <c r="A23" s="5">
        <v>18</v>
      </c>
      <c r="B23" s="6" t="s">
        <v>13</v>
      </c>
      <c r="C23" s="6">
        <v>5109000255</v>
      </c>
      <c r="D23" s="6" t="s">
        <v>8</v>
      </c>
      <c r="E23" s="7">
        <f>28501088.12+52623300</f>
        <v>81124388.120000005</v>
      </c>
      <c r="F23" s="7">
        <f>41126000+11557199.62</f>
        <v>52683199.619999997</v>
      </c>
      <c r="G23" s="9">
        <v>3639</v>
      </c>
      <c r="H23" s="8">
        <v>3639</v>
      </c>
    </row>
    <row r="24" spans="1:8" ht="25.5" x14ac:dyDescent="0.25">
      <c r="A24" s="5">
        <v>19</v>
      </c>
      <c r="B24" s="6" t="s">
        <v>14</v>
      </c>
      <c r="C24" s="6">
        <v>5109000287</v>
      </c>
      <c r="D24" s="6" t="s">
        <v>8</v>
      </c>
      <c r="E24" s="7">
        <f>25159522.49+84728574</f>
        <v>109888096.48999999</v>
      </c>
      <c r="F24" s="7">
        <f>64700000+14964091.06</f>
        <v>79664091.060000002</v>
      </c>
      <c r="G24" s="7"/>
      <c r="H24" s="8"/>
    </row>
    <row r="25" spans="1:8" ht="25.5" x14ac:dyDescent="0.25">
      <c r="A25" s="5">
        <v>20</v>
      </c>
      <c r="B25" s="6" t="s">
        <v>15</v>
      </c>
      <c r="C25" s="6">
        <v>5109000590</v>
      </c>
      <c r="D25" s="6" t="s">
        <v>8</v>
      </c>
      <c r="E25" s="7">
        <f>11767499.25+27662600</f>
        <v>39430099.25</v>
      </c>
      <c r="F25" s="7">
        <f>20820000+2371373.26</f>
        <v>23191373.259999998</v>
      </c>
      <c r="G25" s="7">
        <v>232315.3</v>
      </c>
      <c r="H25" s="8">
        <v>232671.1</v>
      </c>
    </row>
    <row r="26" spans="1:8" ht="30.75" customHeight="1" x14ac:dyDescent="0.25">
      <c r="A26" s="5">
        <v>21</v>
      </c>
      <c r="B26" s="6" t="s">
        <v>16</v>
      </c>
      <c r="C26" s="6">
        <v>5109000270</v>
      </c>
      <c r="D26" s="6" t="s">
        <v>8</v>
      </c>
      <c r="E26" s="7">
        <f>34754889.68+96496120</f>
        <v>131251009.68000001</v>
      </c>
      <c r="F26" s="7">
        <f>77150000+113102398.65</f>
        <v>190252398.65000001</v>
      </c>
      <c r="G26" s="7"/>
      <c r="H26" s="8"/>
    </row>
    <row r="27" spans="1:8" ht="30" customHeight="1" x14ac:dyDescent="0.25">
      <c r="A27" s="5">
        <v>22</v>
      </c>
      <c r="B27" s="6" t="s">
        <v>17</v>
      </c>
      <c r="C27" s="6">
        <v>5109000470</v>
      </c>
      <c r="D27" s="6" t="s">
        <v>8</v>
      </c>
      <c r="E27" s="7">
        <f>27460658.72+96594466</f>
        <v>124055124.72</v>
      </c>
      <c r="F27" s="7">
        <f>75565000+16323577.88</f>
        <v>91888577.879999995</v>
      </c>
      <c r="G27" s="7"/>
      <c r="H27" s="8"/>
    </row>
    <row r="28" spans="1:8" ht="25.5" x14ac:dyDescent="0.25">
      <c r="A28" s="5">
        <v>23</v>
      </c>
      <c r="B28" s="6" t="s">
        <v>51</v>
      </c>
      <c r="C28" s="6">
        <v>5109000343</v>
      </c>
      <c r="D28" s="6" t="s">
        <v>8</v>
      </c>
      <c r="E28" s="7">
        <f>74731307.64+70677318</f>
        <v>145408625.63999999</v>
      </c>
      <c r="F28" s="7">
        <f>58192000+13063191.64</f>
        <v>71255191.640000001</v>
      </c>
      <c r="G28" s="7"/>
      <c r="H28" s="8"/>
    </row>
    <row r="29" spans="1:8" ht="25.5" x14ac:dyDescent="0.25">
      <c r="A29" s="5">
        <v>24</v>
      </c>
      <c r="B29" s="6" t="s">
        <v>18</v>
      </c>
      <c r="C29" s="6">
        <v>5109000583</v>
      </c>
      <c r="D29" s="6" t="s">
        <v>8</v>
      </c>
      <c r="E29" s="7">
        <f>6094434.09+26025155</f>
        <v>32119589.09</v>
      </c>
      <c r="F29" s="7">
        <f>18700000+4108303.09</f>
        <v>22808303.09</v>
      </c>
      <c r="G29" s="7">
        <v>3639</v>
      </c>
      <c r="H29" s="8">
        <v>3639</v>
      </c>
    </row>
    <row r="30" spans="1:8" ht="25.5" x14ac:dyDescent="0.25">
      <c r="A30" s="5">
        <v>25</v>
      </c>
      <c r="B30" s="6" t="s">
        <v>19</v>
      </c>
      <c r="C30" s="6">
        <v>5109000294</v>
      </c>
      <c r="D30" s="6" t="s">
        <v>8</v>
      </c>
      <c r="E30" s="7">
        <f>3397297.54+18818700</f>
        <v>22215997.539999999</v>
      </c>
      <c r="F30" s="7">
        <f>64055215.03+22368517.74</f>
        <v>86423732.769999996</v>
      </c>
      <c r="G30" s="7">
        <v>7033512.6699999999</v>
      </c>
      <c r="H30" s="8">
        <v>7063962.6699999999</v>
      </c>
    </row>
    <row r="31" spans="1:8" ht="25.5" x14ac:dyDescent="0.25">
      <c r="A31" s="5">
        <v>26</v>
      </c>
      <c r="B31" s="6" t="s">
        <v>20</v>
      </c>
      <c r="C31" s="6">
        <v>5109000304</v>
      </c>
      <c r="D31" s="6" t="s">
        <v>8</v>
      </c>
      <c r="E31" s="7">
        <f>12346750.91+48904871.69</f>
        <v>61251622.599999994</v>
      </c>
      <c r="F31" s="7">
        <f>27170387.75+7628949.29</f>
        <v>34799337.039999999</v>
      </c>
      <c r="G31" s="9">
        <v>206866</v>
      </c>
      <c r="H31" s="8">
        <v>206866</v>
      </c>
    </row>
    <row r="32" spans="1:8" ht="25.5" x14ac:dyDescent="0.25">
      <c r="A32" s="5">
        <v>27</v>
      </c>
      <c r="B32" s="6" t="s">
        <v>21</v>
      </c>
      <c r="C32" s="6">
        <v>5109000311</v>
      </c>
      <c r="D32" s="6" t="s">
        <v>8</v>
      </c>
      <c r="E32" s="7">
        <f>4937303.63+39008080.89</f>
        <v>43945384.520000003</v>
      </c>
      <c r="F32" s="7">
        <f>20564777.91+5973442.12</f>
        <v>26538220.030000001</v>
      </c>
      <c r="G32" s="7">
        <v>25072</v>
      </c>
      <c r="H32" s="8">
        <v>25000</v>
      </c>
    </row>
    <row r="33" spans="1:8" ht="25.5" x14ac:dyDescent="0.25">
      <c r="A33" s="5">
        <v>28</v>
      </c>
      <c r="B33" s="6" t="s">
        <v>22</v>
      </c>
      <c r="C33" s="6">
        <v>5109004595</v>
      </c>
      <c r="D33" s="6" t="s">
        <v>8</v>
      </c>
      <c r="E33" s="7">
        <f>200529.58+7386900</f>
        <v>7587429.5800000001</v>
      </c>
      <c r="F33" s="7"/>
      <c r="G33" s="9"/>
      <c r="H33" s="10"/>
    </row>
    <row r="34" spans="1:8" ht="25.5" x14ac:dyDescent="0.25">
      <c r="A34" s="5">
        <v>29</v>
      </c>
      <c r="B34" s="6" t="s">
        <v>23</v>
      </c>
      <c r="C34" s="6">
        <v>5109003658</v>
      </c>
      <c r="D34" s="6" t="s">
        <v>8</v>
      </c>
      <c r="E34" s="11">
        <f>20171574.98+35016104.7+130000154.8</f>
        <v>185187834.48000002</v>
      </c>
      <c r="F34" s="11">
        <f>112407124.76+115952110+17007330.3</f>
        <v>245366565.06</v>
      </c>
      <c r="G34" s="7">
        <v>1572279.92</v>
      </c>
      <c r="H34" s="10">
        <v>2060607.92</v>
      </c>
    </row>
    <row r="35" spans="1:8" ht="27.75" customHeight="1" x14ac:dyDescent="0.25">
      <c r="A35" s="5">
        <v>30</v>
      </c>
      <c r="B35" s="6" t="s">
        <v>24</v>
      </c>
      <c r="C35" s="6">
        <v>5109004524</v>
      </c>
      <c r="D35" s="6" t="s">
        <v>8</v>
      </c>
      <c r="E35" s="12">
        <f>4939212.33+14692128.55</f>
        <v>19631340.880000003</v>
      </c>
      <c r="F35" s="11"/>
      <c r="G35" s="13"/>
      <c r="H35" s="14"/>
    </row>
    <row r="36" spans="1:8" ht="28.5" customHeight="1" x14ac:dyDescent="0.25">
      <c r="A36" s="5">
        <v>31</v>
      </c>
      <c r="B36" s="6" t="s">
        <v>25</v>
      </c>
      <c r="C36" s="6">
        <v>5109004394</v>
      </c>
      <c r="D36" s="6" t="s">
        <v>8</v>
      </c>
      <c r="E36" s="12">
        <f>50087823.13+56317450.97</f>
        <v>106405274.09999999</v>
      </c>
      <c r="F36" s="11">
        <f>39128444.19+13060336.93</f>
        <v>52188781.119999997</v>
      </c>
      <c r="G36" s="13">
        <v>1082347.1100000001</v>
      </c>
      <c r="H36" s="14">
        <v>1621245.09</v>
      </c>
    </row>
    <row r="37" spans="1:8" ht="53.25" customHeight="1" x14ac:dyDescent="0.25">
      <c r="A37" s="5">
        <v>32</v>
      </c>
      <c r="B37" s="6" t="s">
        <v>52</v>
      </c>
      <c r="C37" s="6">
        <v>5109004588</v>
      </c>
      <c r="D37" s="6" t="s">
        <v>8</v>
      </c>
      <c r="E37" s="11">
        <f>3079361.99+52511685</f>
        <v>55591046.990000002</v>
      </c>
      <c r="F37" s="11">
        <f>38161650+1627765.45</f>
        <v>39789415.450000003</v>
      </c>
      <c r="G37" s="14"/>
      <c r="H37" s="14"/>
    </row>
    <row r="38" spans="1:8" ht="45" customHeight="1" x14ac:dyDescent="0.25">
      <c r="A38" s="15">
        <v>33</v>
      </c>
      <c r="B38" s="6" t="s">
        <v>26</v>
      </c>
      <c r="C38" s="6">
        <v>5109002157</v>
      </c>
      <c r="D38" s="6" t="s">
        <v>27</v>
      </c>
      <c r="E38" s="12">
        <f>18269495.07</f>
        <v>18269495.07</v>
      </c>
      <c r="F38" s="10">
        <f>12644724.53</f>
        <v>12644724.529999999</v>
      </c>
      <c r="G38" s="13"/>
      <c r="H38" s="14"/>
    </row>
    <row r="39" spans="1:8" ht="45" customHeight="1" x14ac:dyDescent="0.25">
      <c r="A39" s="5">
        <v>34</v>
      </c>
      <c r="B39" s="6" t="s">
        <v>28</v>
      </c>
      <c r="C39" s="6">
        <v>5109002044</v>
      </c>
      <c r="D39" s="6" t="s">
        <v>27</v>
      </c>
      <c r="E39" s="11">
        <f>99740363.24</f>
        <v>99740363.239999995</v>
      </c>
      <c r="F39" s="16">
        <f>56845614.03</f>
        <v>56845614.030000001</v>
      </c>
      <c r="G39" s="14"/>
      <c r="H39" s="14"/>
    </row>
    <row r="40" spans="1:8" ht="40.5" customHeight="1" x14ac:dyDescent="0.25">
      <c r="A40" s="5">
        <v>35</v>
      </c>
      <c r="B40" s="6" t="s">
        <v>54</v>
      </c>
      <c r="C40" s="6">
        <v>5109032666</v>
      </c>
      <c r="D40" s="6" t="s">
        <v>27</v>
      </c>
      <c r="E40" s="14">
        <v>159154100.78</v>
      </c>
      <c r="F40" s="14">
        <f>34236796.33</f>
        <v>34236796.329999998</v>
      </c>
      <c r="G40" s="14">
        <v>0</v>
      </c>
      <c r="H40" s="14">
        <v>0</v>
      </c>
    </row>
    <row r="41" spans="1:8" ht="25.5" x14ac:dyDescent="0.25">
      <c r="A41" s="5">
        <v>36</v>
      </c>
      <c r="B41" s="6" t="s">
        <v>29</v>
      </c>
      <c r="C41" s="6">
        <v>5105010693</v>
      </c>
      <c r="D41" s="6" t="s">
        <v>27</v>
      </c>
      <c r="E41" s="14">
        <v>15310391.67</v>
      </c>
      <c r="F41" s="14">
        <v>9762888.6999999993</v>
      </c>
      <c r="G41" s="14">
        <v>0</v>
      </c>
      <c r="H41" s="14">
        <v>0</v>
      </c>
    </row>
    <row r="42" spans="1:8" ht="30" customHeight="1" x14ac:dyDescent="0.25">
      <c r="A42" s="5">
        <v>37</v>
      </c>
      <c r="B42" s="6" t="s">
        <v>53</v>
      </c>
      <c r="C42" s="6">
        <v>5109003979</v>
      </c>
      <c r="D42" s="6" t="s">
        <v>30</v>
      </c>
      <c r="E42" s="14">
        <f>10180150+190755.94</f>
        <v>10370905.939999999</v>
      </c>
      <c r="F42" s="14">
        <f>8600000+161258.92</f>
        <v>8761258.9199999999</v>
      </c>
      <c r="G42" s="14">
        <v>123438</v>
      </c>
      <c r="H42" s="14">
        <v>258438</v>
      </c>
    </row>
    <row r="43" spans="1:8" ht="25.5" x14ac:dyDescent="0.25">
      <c r="A43" s="5">
        <v>38</v>
      </c>
      <c r="B43" s="6" t="s">
        <v>55</v>
      </c>
      <c r="C43" s="6">
        <v>5109000368</v>
      </c>
      <c r="D43" s="6" t="s">
        <v>8</v>
      </c>
      <c r="E43" s="9">
        <f>3886394.24+28207220.37</f>
        <v>32093614.609999999</v>
      </c>
      <c r="F43" s="9"/>
      <c r="G43" s="7"/>
      <c r="H43" s="10"/>
    </row>
    <row r="44" spans="1:8" ht="25.5" x14ac:dyDescent="0.25">
      <c r="A44" s="5">
        <v>39</v>
      </c>
      <c r="B44" s="6" t="s">
        <v>57</v>
      </c>
      <c r="C44" s="6">
        <v>5109000375</v>
      </c>
      <c r="D44" s="6" t="s">
        <v>8</v>
      </c>
      <c r="E44" s="7">
        <f>3854271.33+25616748.33</f>
        <v>29471019.659999996</v>
      </c>
      <c r="F44" s="7">
        <f>50365838.4+2656360.26</f>
        <v>53022198.659999996</v>
      </c>
      <c r="G44" s="7">
        <v>17820</v>
      </c>
      <c r="H44" s="10">
        <v>0</v>
      </c>
    </row>
    <row r="45" spans="1:8" ht="25.5" x14ac:dyDescent="0.25">
      <c r="A45" s="5">
        <v>40</v>
      </c>
      <c r="B45" s="6" t="s">
        <v>31</v>
      </c>
      <c r="C45" s="6">
        <v>5109000382</v>
      </c>
      <c r="D45" s="6" t="s">
        <v>8</v>
      </c>
      <c r="E45" s="7">
        <f>1414110.26+15003421.38</f>
        <v>16417531.640000001</v>
      </c>
      <c r="F45" s="7"/>
      <c r="G45" s="7"/>
      <c r="H45" s="10"/>
    </row>
    <row r="46" spans="1:8" ht="25.5" x14ac:dyDescent="0.25">
      <c r="A46" s="5">
        <v>41</v>
      </c>
      <c r="B46" s="6" t="s">
        <v>32</v>
      </c>
      <c r="C46" s="6">
        <v>5109000400</v>
      </c>
      <c r="D46" s="6" t="s">
        <v>8</v>
      </c>
      <c r="E46" s="7">
        <f>3546326.91+18294060.89</f>
        <v>21840387.800000001</v>
      </c>
      <c r="F46" s="7"/>
      <c r="G46" s="7"/>
      <c r="H46" s="10"/>
    </row>
    <row r="47" spans="1:8" ht="25.5" x14ac:dyDescent="0.25">
      <c r="A47" s="5">
        <v>42</v>
      </c>
      <c r="B47" s="6" t="s">
        <v>56</v>
      </c>
      <c r="C47" s="6">
        <v>5109000417</v>
      </c>
      <c r="D47" s="6" t="s">
        <v>8</v>
      </c>
      <c r="E47" s="7">
        <f>3958158.53+15859404.3</f>
        <v>19817562.830000002</v>
      </c>
      <c r="F47" s="7">
        <f>24879349.31+1688609.17</f>
        <v>26567958.479999997</v>
      </c>
      <c r="G47" s="7">
        <v>18700</v>
      </c>
      <c r="H47" s="10">
        <v>0</v>
      </c>
    </row>
    <row r="48" spans="1:8" ht="25.5" customHeight="1" x14ac:dyDescent="0.25">
      <c r="A48" s="5">
        <v>43</v>
      </c>
      <c r="B48" s="6" t="s">
        <v>33</v>
      </c>
      <c r="C48" s="6">
        <v>5109000424</v>
      </c>
      <c r="D48" s="6" t="s">
        <v>8</v>
      </c>
      <c r="E48" s="7">
        <f>31839769.83+84055735.06</f>
        <v>115895504.89</v>
      </c>
      <c r="F48" s="7">
        <f>49698022.13+19951550.94</f>
        <v>69649573.070000008</v>
      </c>
      <c r="G48" s="7"/>
      <c r="H48" s="10"/>
    </row>
    <row r="49" spans="1:8" ht="32.25" customHeight="1" x14ac:dyDescent="0.25">
      <c r="A49" s="5">
        <v>44</v>
      </c>
      <c r="B49" s="6" t="s">
        <v>34</v>
      </c>
      <c r="C49" s="6">
        <v>5109000110</v>
      </c>
      <c r="D49" s="6" t="s">
        <v>8</v>
      </c>
      <c r="E49" s="7">
        <f>2006990.6+5917000</f>
        <v>7923990.5999999996</v>
      </c>
      <c r="F49" s="7">
        <f>4176720+476545.68</f>
        <v>4653265.68</v>
      </c>
      <c r="G49" s="7">
        <v>167700</v>
      </c>
      <c r="H49" s="10">
        <v>167700</v>
      </c>
    </row>
    <row r="50" spans="1:8" ht="29.25" customHeight="1" x14ac:dyDescent="0.25">
      <c r="A50" s="5">
        <v>45</v>
      </c>
      <c r="B50" s="6" t="s">
        <v>58</v>
      </c>
      <c r="C50" s="6">
        <v>5109001354</v>
      </c>
      <c r="D50" s="6" t="s">
        <v>8</v>
      </c>
      <c r="E50" s="7">
        <f>3682199.65+34685245.74</f>
        <v>38367445.390000001</v>
      </c>
      <c r="F50" s="7">
        <f>52958776.26+5976287.46</f>
        <v>58935063.719999999</v>
      </c>
      <c r="G50" s="7">
        <v>3475274</v>
      </c>
      <c r="H50" s="10">
        <v>3625274</v>
      </c>
    </row>
    <row r="51" spans="1:8" ht="29.25" customHeight="1" x14ac:dyDescent="0.25">
      <c r="A51" s="5">
        <v>46</v>
      </c>
      <c r="B51" s="6" t="s">
        <v>35</v>
      </c>
      <c r="C51" s="6">
        <v>5109001361</v>
      </c>
      <c r="D51" s="6" t="s">
        <v>8</v>
      </c>
      <c r="E51" s="7">
        <f>11133125.43+23165219.2+16120974.37</f>
        <v>50419318.999999993</v>
      </c>
      <c r="F51" s="7"/>
      <c r="G51" s="7"/>
      <c r="H51" s="10"/>
    </row>
    <row r="52" spans="1:8" ht="24" customHeight="1" x14ac:dyDescent="0.25">
      <c r="A52" s="5">
        <v>47</v>
      </c>
      <c r="B52" s="6" t="s">
        <v>36</v>
      </c>
      <c r="C52" s="17">
        <v>5105010929</v>
      </c>
      <c r="D52" s="6" t="s">
        <v>8</v>
      </c>
      <c r="E52" s="7">
        <f>86508140.68+16342700</f>
        <v>102850840.68000001</v>
      </c>
      <c r="F52" s="7"/>
      <c r="G52" s="7"/>
      <c r="H52" s="10"/>
    </row>
    <row r="53" spans="1:8" ht="41.25" customHeight="1" x14ac:dyDescent="0.25">
      <c r="A53" s="5">
        <v>48</v>
      </c>
      <c r="B53" s="6" t="s">
        <v>59</v>
      </c>
      <c r="C53" s="17">
        <v>5109002534</v>
      </c>
      <c r="D53" s="6" t="s">
        <v>8</v>
      </c>
      <c r="E53" s="7">
        <f>1081399.41+12510100</f>
        <v>13591499.41</v>
      </c>
      <c r="F53" s="7">
        <f>9285535+1053740.47</f>
        <v>10339275.470000001</v>
      </c>
      <c r="G53" s="9"/>
      <c r="H53" s="10"/>
    </row>
    <row r="54" spans="1:8" ht="38.25" customHeight="1" x14ac:dyDescent="0.25">
      <c r="A54" s="5">
        <v>49</v>
      </c>
      <c r="B54" s="6" t="s">
        <v>37</v>
      </c>
      <c r="C54" s="6">
        <v>5109001474</v>
      </c>
      <c r="D54" s="6" t="s">
        <v>8</v>
      </c>
      <c r="E54" s="7">
        <f>10504191.79+41959200</f>
        <v>52463391.789999999</v>
      </c>
      <c r="F54" s="7"/>
      <c r="G54" s="7"/>
      <c r="H54" s="10"/>
    </row>
    <row r="55" spans="1:8" ht="38.25" customHeight="1" x14ac:dyDescent="0.25">
      <c r="A55" s="5">
        <v>50</v>
      </c>
      <c r="B55" s="6" t="s">
        <v>38</v>
      </c>
      <c r="C55" s="18">
        <v>5109001442</v>
      </c>
      <c r="D55" s="6" t="s">
        <v>8</v>
      </c>
      <c r="E55" s="7">
        <f>8457972.1+32222767</f>
        <v>40680739.100000001</v>
      </c>
      <c r="F55" s="7"/>
      <c r="G55" s="7"/>
      <c r="H55" s="10"/>
    </row>
    <row r="56" spans="1:8" ht="38.25" customHeight="1" x14ac:dyDescent="0.25">
      <c r="A56" s="25">
        <v>51</v>
      </c>
      <c r="B56" s="6" t="s">
        <v>39</v>
      </c>
      <c r="C56" s="6">
        <v>5109004718</v>
      </c>
      <c r="D56" s="6" t="s">
        <v>40</v>
      </c>
      <c r="E56" s="14"/>
      <c r="F56" s="14">
        <v>2305230.88</v>
      </c>
      <c r="G56" s="14">
        <v>75699302.170000002</v>
      </c>
      <c r="H56" s="14">
        <v>73392008.849999994</v>
      </c>
    </row>
    <row r="57" spans="1:8" ht="39.75" customHeight="1" x14ac:dyDescent="0.25">
      <c r="A57" s="25">
        <v>52</v>
      </c>
      <c r="B57" s="6" t="s">
        <v>60</v>
      </c>
      <c r="C57" s="6">
        <v>5109003739</v>
      </c>
      <c r="D57" s="6" t="s">
        <v>40</v>
      </c>
      <c r="E57" s="14">
        <v>0</v>
      </c>
      <c r="F57" s="14">
        <v>0</v>
      </c>
      <c r="G57" s="14">
        <v>179414157.34999999</v>
      </c>
      <c r="H57" s="14">
        <v>191894835.72999999</v>
      </c>
    </row>
    <row r="58" spans="1:8" ht="33.75" customHeight="1" x14ac:dyDescent="0.25">
      <c r="A58" s="25">
        <v>53</v>
      </c>
      <c r="B58" s="6" t="s">
        <v>41</v>
      </c>
      <c r="C58" s="6">
        <v>5109400084</v>
      </c>
      <c r="D58" s="6" t="s">
        <v>40</v>
      </c>
      <c r="E58" s="14">
        <v>0</v>
      </c>
      <c r="F58" s="14">
        <v>0</v>
      </c>
      <c r="G58" s="14">
        <v>0</v>
      </c>
      <c r="H58" s="14">
        <v>0</v>
      </c>
    </row>
    <row r="59" spans="1:8" ht="30" customHeight="1" x14ac:dyDescent="0.25">
      <c r="A59" s="25">
        <v>54</v>
      </c>
      <c r="B59" s="6" t="s">
        <v>61</v>
      </c>
      <c r="C59" s="6">
        <v>5109002887</v>
      </c>
      <c r="D59" s="20" t="s">
        <v>46</v>
      </c>
      <c r="E59" s="14">
        <v>0</v>
      </c>
      <c r="F59" s="14">
        <v>0</v>
      </c>
      <c r="G59" s="14">
        <v>1082000</v>
      </c>
      <c r="H59" s="14">
        <v>1082000</v>
      </c>
    </row>
    <row r="60" spans="1:8" ht="25.5" x14ac:dyDescent="0.25">
      <c r="A60" s="25">
        <v>55</v>
      </c>
      <c r="B60" s="6" t="s">
        <v>62</v>
      </c>
      <c r="C60" s="6">
        <v>5109004556</v>
      </c>
      <c r="D60" s="6" t="s">
        <v>63</v>
      </c>
      <c r="E60" s="14"/>
      <c r="F60" s="14"/>
      <c r="G60" s="14"/>
      <c r="H60" s="14"/>
    </row>
    <row r="61" spans="1:8" ht="24" customHeight="1" x14ac:dyDescent="0.25">
      <c r="A61" s="25">
        <v>56</v>
      </c>
      <c r="B61" s="6" t="s">
        <v>72</v>
      </c>
      <c r="C61" s="6">
        <v>5109002037</v>
      </c>
      <c r="D61" s="6" t="s">
        <v>42</v>
      </c>
      <c r="E61" s="14">
        <v>7941337.0499999998</v>
      </c>
      <c r="F61" s="14">
        <v>2133409.5299999998</v>
      </c>
      <c r="G61" s="14">
        <v>4655319.7</v>
      </c>
      <c r="H61" s="14">
        <v>2521910.17</v>
      </c>
    </row>
    <row r="62" spans="1:8" ht="21.75" customHeight="1" x14ac:dyDescent="0.25">
      <c r="A62" s="25">
        <v>57</v>
      </c>
      <c r="B62" s="6" t="s">
        <v>43</v>
      </c>
      <c r="C62" s="6">
        <v>5105013366</v>
      </c>
      <c r="D62" s="6" t="s">
        <v>44</v>
      </c>
      <c r="E62" s="14">
        <v>24883074.98</v>
      </c>
      <c r="F62" s="14">
        <v>18617720.940000001</v>
      </c>
      <c r="G62" s="14">
        <v>115080139.67</v>
      </c>
      <c r="H62" s="14">
        <v>71408886.680000007</v>
      </c>
    </row>
    <row r="63" spans="1:8" ht="26.25" x14ac:dyDescent="0.25">
      <c r="A63" s="25">
        <v>58</v>
      </c>
      <c r="B63" s="6" t="s">
        <v>45</v>
      </c>
      <c r="C63" s="19">
        <v>5105013599</v>
      </c>
      <c r="D63" s="20" t="s">
        <v>46</v>
      </c>
      <c r="E63" s="14">
        <v>0</v>
      </c>
      <c r="F63" s="14">
        <v>0</v>
      </c>
      <c r="G63" s="14">
        <v>0</v>
      </c>
      <c r="H63" s="14">
        <v>0</v>
      </c>
    </row>
    <row r="64" spans="1:8" ht="25.5" x14ac:dyDescent="0.25">
      <c r="A64" s="26">
        <v>59</v>
      </c>
      <c r="B64" s="24" t="s">
        <v>47</v>
      </c>
      <c r="C64" s="21">
        <v>5109004429</v>
      </c>
      <c r="D64" s="6" t="s">
        <v>42</v>
      </c>
      <c r="E64" s="14">
        <v>0</v>
      </c>
      <c r="F64" s="14">
        <v>0</v>
      </c>
      <c r="G64" s="14">
        <v>0</v>
      </c>
      <c r="H64" s="14">
        <v>0</v>
      </c>
    </row>
    <row r="66" spans="5:8" x14ac:dyDescent="0.25">
      <c r="E66" s="22"/>
      <c r="F66" s="22"/>
      <c r="G66" s="1"/>
      <c r="H66" s="1"/>
    </row>
    <row r="67" spans="5:8" x14ac:dyDescent="0.25">
      <c r="E67" s="1"/>
      <c r="F67" s="1"/>
      <c r="G67" s="1"/>
      <c r="H67" s="1"/>
    </row>
    <row r="68" spans="5:8" x14ac:dyDescent="0.25">
      <c r="E68" s="23"/>
    </row>
    <row r="70" spans="5:8" x14ac:dyDescent="0.25">
      <c r="E70" s="23"/>
    </row>
    <row r="71" spans="5:8" x14ac:dyDescent="0.25">
      <c r="E71" s="23"/>
    </row>
    <row r="72" spans="5:8" x14ac:dyDescent="0.25">
      <c r="E72" s="23"/>
    </row>
  </sheetData>
  <mergeCells count="1">
    <mergeCell ref="B3:H3"/>
  </mergeCells>
  <pageMargins left="0.7" right="0.7" top="0.75" bottom="0.75" header="0.3" footer="0.3"/>
  <pageSetup paperSize="9" scale="48" fitToHeight="0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Скрябина М.И.</dc:creator>
  <cp:lastModifiedBy>Чупина Наталья Васильевна</cp:lastModifiedBy>
  <cp:revision>1</cp:revision>
  <cp:lastPrinted>2025-11-27T08:53:00Z</cp:lastPrinted>
  <dcterms:created xsi:type="dcterms:W3CDTF">2020-11-09T12:32:20Z</dcterms:created>
  <dcterms:modified xsi:type="dcterms:W3CDTF">2025-11-28T06:32:20Z</dcterms:modified>
</cp:coreProperties>
</file>