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840"/>
  </bookViews>
  <sheets>
    <sheet name="Программа" sheetId="2" r:id="rId1"/>
  </sheets>
  <definedNames>
    <definedName name="_xlnm._FilterDatabase" localSheetId="0" hidden="1">Программа!$A$2:$V$428</definedName>
    <definedName name="_xlnm.Print_Area" localSheetId="0">Программа!$A$1:$U$435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84" i="2" l="1"/>
  <c r="R7" i="2" l="1"/>
  <c r="E214" i="2" l="1"/>
  <c r="U378" i="2" l="1"/>
  <c r="U152" i="2" l="1"/>
  <c r="T335" i="2" l="1"/>
  <c r="R70" i="2" l="1"/>
  <c r="S70" i="2"/>
  <c r="T70" i="2"/>
  <c r="I148" i="2" l="1"/>
  <c r="Q311" i="2" l="1"/>
  <c r="T334" i="2" l="1"/>
  <c r="E384" i="2" l="1"/>
  <c r="E347" i="2"/>
  <c r="E341" i="2"/>
  <c r="E335" i="2"/>
  <c r="E317" i="2"/>
  <c r="E280" i="2"/>
  <c r="E166" i="2"/>
  <c r="E68" i="2"/>
  <c r="E62" i="2"/>
  <c r="F10" i="2"/>
  <c r="T377" i="2" l="1"/>
  <c r="U219" i="2" l="1"/>
  <c r="T219" i="2"/>
  <c r="R219" i="2"/>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1" i="2"/>
  <c r="F15" i="2"/>
  <c r="F16" i="2"/>
  <c r="F17" i="2"/>
  <c r="R210" i="2" l="1"/>
  <c r="U304" i="2"/>
  <c r="U303" i="2"/>
  <c r="Q344" i="2" l="1"/>
  <c r="Q345" i="2"/>
  <c r="Q346" i="2"/>
  <c r="U411" i="2"/>
  <c r="T411" i="2"/>
  <c r="S411" i="2"/>
  <c r="R411" i="2"/>
  <c r="U312" i="2"/>
  <c r="T312" i="2" s="1"/>
  <c r="S312" i="2" s="1"/>
  <c r="R312" i="2" s="1"/>
  <c r="Q312"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l="1"/>
  <c r="T172" i="2"/>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Q227" i="2" s="1"/>
  <c r="U226" i="2"/>
  <c r="R223" i="2"/>
  <c r="U221" i="2"/>
  <c r="T221" i="2" s="1"/>
  <c r="S221" i="2" s="1"/>
  <c r="R221" i="2" s="1"/>
  <c r="Q221" i="2" s="1"/>
  <c r="U220"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26" i="2"/>
  <c r="Q82" i="2"/>
  <c r="Q130" i="2"/>
  <c r="Q156" i="2"/>
  <c r="Q186" i="2"/>
  <c r="Q228" i="2"/>
  <c r="Q210" i="2"/>
  <c r="Q112" i="2"/>
  <c r="Q136" i="2"/>
  <c r="Q162" i="2"/>
  <c r="Q192" i="2"/>
  <c r="Q234" i="2"/>
  <c r="Q198" i="2"/>
  <c r="Q124" i="2"/>
  <c r="Q148" i="2"/>
  <c r="Q180" i="2"/>
  <c r="Q204" i="2"/>
  <c r="U17" i="2"/>
  <c r="S173" i="2"/>
  <c r="S11" i="2" s="1"/>
  <c r="T17" i="2"/>
  <c r="U222" i="2"/>
  <c r="U216" i="2"/>
  <c r="S298" i="2"/>
  <c r="R298" i="2" s="1"/>
  <c r="Q298" i="2" s="1"/>
  <c r="T294" i="2"/>
  <c r="U294" i="2"/>
  <c r="S282" i="2"/>
  <c r="U282" i="2"/>
  <c r="T282" i="2"/>
  <c r="T15" i="2" l="1"/>
  <c r="T9" i="2"/>
  <c r="T16" i="2"/>
  <c r="T10" i="2"/>
  <c r="T6" i="2" s="1"/>
  <c r="R173" i="2"/>
  <c r="S17" i="2"/>
  <c r="T216" i="2"/>
  <c r="S222" i="2"/>
  <c r="S9" i="2"/>
  <c r="S294" i="2"/>
  <c r="T222" i="2"/>
  <c r="R282" i="2"/>
  <c r="Q225" i="2"/>
  <c r="T424" i="2"/>
  <c r="T7" i="2" s="1"/>
  <c r="U423" i="2"/>
  <c r="Q362" i="2"/>
  <c r="Q173" i="2" l="1"/>
  <c r="R11" i="2"/>
  <c r="R6" i="2" s="1"/>
  <c r="S10" i="2"/>
  <c r="S15" i="2"/>
  <c r="T13" i="2"/>
  <c r="S16" i="2"/>
  <c r="R17" i="2"/>
  <c r="S216" i="2"/>
  <c r="S424" i="2"/>
  <c r="S7" i="2" s="1"/>
  <c r="T423" i="2"/>
  <c r="U168" i="2"/>
  <c r="R15" i="2" l="1"/>
  <c r="R9" i="2"/>
  <c r="S13" i="2"/>
  <c r="Q220"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7"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S14" i="2"/>
  <c r="Q309" i="2"/>
  <c r="S6" i="2"/>
  <c r="R14" i="2" l="1"/>
  <c r="H8" i="2" l="1"/>
  <c r="H9" i="2"/>
  <c r="H10" i="2"/>
  <c r="H11" i="2"/>
  <c r="G7" i="2"/>
  <c r="G8" i="2"/>
  <c r="G9" i="2"/>
  <c r="G10" i="2"/>
  <c r="E10" i="2" s="1"/>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6" i="2"/>
  <c r="E345" i="2"/>
  <c r="E344" i="2"/>
  <c r="I343" i="2"/>
  <c r="H343" i="2"/>
  <c r="G343" i="2"/>
  <c r="F343" i="2"/>
  <c r="E342" i="2"/>
  <c r="E340" i="2"/>
  <c r="E339" i="2"/>
  <c r="E338" i="2"/>
  <c r="I337" i="2"/>
  <c r="H337" i="2"/>
  <c r="G337" i="2"/>
  <c r="F337" i="2"/>
  <c r="E336"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7" i="2"/>
  <c r="E66" i="2"/>
  <c r="E65" i="2"/>
  <c r="I64" i="2"/>
  <c r="H64" i="2"/>
  <c r="G64" i="2"/>
  <c r="F64" i="2"/>
  <c r="I63" i="2"/>
  <c r="I11" i="2" s="1"/>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E11" i="2"/>
  <c r="E313" i="2"/>
  <c r="E222" i="2"/>
  <c r="G12" i="2"/>
  <c r="G6" i="2"/>
  <c r="E64" i="2"/>
  <c r="I58" i="2"/>
  <c r="F6" i="2"/>
  <c r="E20" i="2"/>
  <c r="E63" i="2"/>
  <c r="I12" i="2" l="1"/>
  <c r="E12" i="2" s="1"/>
  <c r="E7" i="2"/>
  <c r="E6" i="2" s="1"/>
  <c r="I6" i="2"/>
  <c r="E204" i="2"/>
  <c r="E58" i="2"/>
  <c r="E13" i="2"/>
  <c r="R301" i="2" l="1"/>
  <c r="R307" i="2"/>
  <c r="S301" i="2"/>
  <c r="S307" i="2"/>
  <c r="S12" i="2" s="1"/>
  <c r="T301" i="2"/>
  <c r="U301" i="2"/>
  <c r="Q302" i="2"/>
  <c r="Q301" i="2" s="1"/>
  <c r="U307" i="2"/>
  <c r="T307" i="2"/>
  <c r="T12" i="2" s="1"/>
  <c r="Q307" i="2"/>
  <c r="U51" i="2"/>
  <c r="U12" i="2" s="1"/>
  <c r="Q51" i="2" l="1"/>
  <c r="Q13" i="2"/>
  <c r="Q14" i="2"/>
  <c r="Q8" i="2"/>
  <c r="U15" i="2" l="1"/>
  <c r="Q15" i="2" s="1"/>
  <c r="U9" i="2"/>
  <c r="Q9" i="2" s="1"/>
  <c r="U39" i="2"/>
  <c r="Q39" i="2" s="1"/>
  <c r="U6" i="2" l="1"/>
  <c r="R16" i="2"/>
  <c r="Q16" i="2" s="1"/>
  <c r="R10" i="2"/>
  <c r="Q178" i="2"/>
  <c r="R174" i="2"/>
  <c r="Q174" i="2" s="1"/>
  <c r="Q10" i="2" l="1"/>
  <c r="Q12" i="2"/>
  <c r="Q6" i="2"/>
  <c r="R12" i="2"/>
</calcChain>
</file>

<file path=xl/sharedStrings.xml><?xml version="1.0" encoding="utf-8"?>
<sst xmlns="http://schemas.openxmlformats.org/spreadsheetml/2006/main" count="714" uniqueCount="419">
  <si>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</si>
  <si>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</si>
  <si>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</si>
  <si>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</si>
  <si>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</si>
  <si>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</si>
  <si>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</si>
  <si>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</si>
  <si>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</si>
  <si>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</si>
  <si>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</si>
  <si>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</si>
  <si>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</si>
  <si>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</si>
  <si>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</si>
  <si>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</si>
  <si>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</si>
  <si>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</si>
  <si>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</si>
  <si>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</si>
  <si>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</si>
  <si>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</si>
  <si>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</si>
  <si>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</si>
  <si>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</si>
  <si>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</si>
  <si>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</si>
  <si>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</si>
  <si>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</si>
  <si>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</si>
  <si>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</si>
  <si>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</si>
  <si>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</si>
  <si>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</si>
  <si>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</si>
  <si>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</si>
  <si>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</si>
  <si>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</si>
  <si>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</si>
  <si>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</si>
  <si>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</si>
  <si>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</si>
  <si>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</si>
  <si>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</si>
  <si>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</si>
  <si>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</si>
  <si>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</si>
  <si>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</si>
  <si>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</si>
  <si>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</si>
  <si>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</si>
  <si>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</si>
  <si>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</si>
  <si>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</si>
  <si>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</si>
  <si>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</si>
  <si>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</si>
  <si>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</si>
  <si>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</si>
  <si>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</si>
  <si>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</si>
  <si>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</si>
  <si>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</si>
  <si>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</si>
  <si>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</si>
  <si>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</si>
  <si>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</si>
  <si>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</si>
  <si>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</si>
  <si>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</si>
  <si>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</si>
  <si>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</si>
  <si>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</si>
  <si>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</si>
  <si>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</si>
  <si>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</si>
  <si>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</si>
  <si>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</si>
  <si>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</si>
  <si>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</si>
  <si>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</si>
  <si>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</si>
  <si>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</si>
  <si>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</si>
  <si>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</si>
  <si>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</si>
  <si>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</si>
  <si>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</si>
  <si>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</si>
  <si>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</si>
  <si>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</si>
  <si>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</si>
  <si>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</si>
  <si>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</si>
  <si>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</si>
  <si>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</si>
  <si>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</si>
  <si>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</si>
  <si>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</si>
  <si>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</si>
  <si>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</si>
  <si>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</si>
  <si>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</si>
  <si>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</si>
  <si>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</si>
  <si>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</si>
  <si>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</si>
  <si>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</si>
  <si>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</si>
  <si>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</si>
  <si>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</si>
  <si>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</si>
  <si>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</si>
  <si>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</si>
  <si>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</si>
  <si>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</si>
  <si>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</si>
  <si>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</si>
  <si>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</si>
  <si>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</si>
  <si>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</si>
  <si>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"Русский Лосось"</t>
  </si>
  <si>
    <t xml:space="preserve">
ООО "Валла-Тунтури"</t>
  </si>
  <si>
    <t>ООО "Студеный берег"</t>
  </si>
  <si>
    <t>3.12.</t>
  </si>
  <si>
    <t>ООО "Гольфстрим51"</t>
  </si>
  <si>
    <t>3.13.</t>
  </si>
  <si>
    <t>ООО "БаренцДом"</t>
  </si>
  <si>
    <t>3.14.</t>
  </si>
  <si>
    <t>2022-2026</t>
  </si>
  <si>
    <t>ООО "Северная усадьба рыбака"</t>
  </si>
  <si>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</si>
  <si>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</si>
  <si>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</si>
  <si>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</si>
  <si>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</si>
  <si>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</si>
  <si>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</si>
  <si>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</si>
  <si>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</si>
  <si>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</si>
  <si>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</si>
  <si>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</si>
  <si>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</si>
  <si>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</si>
  <si>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</si>
  <si>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</si>
  <si>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</si>
  <si>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</si>
  <si>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</si>
  <si>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</si>
  <si>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</si>
  <si>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</si>
  <si>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</si>
  <si>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</si>
  <si>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</si>
  <si>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</si>
  <si>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</si>
  <si>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</si>
  <si>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</si>
  <si>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</si>
  <si>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</si>
  <si>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</si>
  <si>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</si>
  <si>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</si>
  <si>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</si>
  <si>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</si>
  <si>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</si>
  <si>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</si>
  <si>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</si>
  <si>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</si>
  <si>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</si>
  <si>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</si>
  <si>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</si>
  <si>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</si>
  <si>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</si>
  <si>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</si>
  <si>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</si>
  <si>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</si>
  <si>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</si>
  <si>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</si>
  <si>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</si>
  <si>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</si>
  <si>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</si>
  <si>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</si>
  <si>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</si>
  <si>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</si>
  <si>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</si>
  <si>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</si>
  <si>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</si>
  <si>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</si>
  <si>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</si>
  <si>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</si>
  <si>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</si>
  <si>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</si>
  <si>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</si>
  <si>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</si>
  <si>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</si>
  <si>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</si>
  <si>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</si>
  <si>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</si>
  <si>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</si>
  <si>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</si>
  <si>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</si>
  <si>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</si>
  <si>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</si>
  <si>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</si>
  <si>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</si>
  <si>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</si>
  <si>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</si>
  <si>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</si>
  <si>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</si>
  <si>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</si>
  <si>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</si>
  <si>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</si>
  <si>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</si>
  <si>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</si>
  <si>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</si>
  <si>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</si>
  <si>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</si>
  <si>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</si>
  <si>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</si>
  <si>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</si>
  <si>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</si>
  <si>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</si>
  <si>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</si>
  <si>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</si>
  <si>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</si>
  <si>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</si>
  <si>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</si>
  <si>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</si>
  <si>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</si>
  <si>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</si>
  <si>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</si>
  <si>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</si>
  <si>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</si>
  <si>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</si>
  <si>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</si>
  <si>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</si>
  <si>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</si>
  <si>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</si>
  <si>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</si>
  <si>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</si>
  <si>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</si>
  <si>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</si>
  <si>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</si>
  <si>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</si>
  <si>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</si>
  <si>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</si>
  <si>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</si>
  <si>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</si>
  <si>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</si>
  <si>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</si>
  <si>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</si>
  <si>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</si>
  <si>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</si>
  <si>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</si>
  <si>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</si>
  <si>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</si>
  <si>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</si>
  <si>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</si>
  <si>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</si>
  <si>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</si>
  <si>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</si>
  <si>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</si>
  <si>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</si>
  <si>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</si>
  <si>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</si>
  <si>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</si>
  <si>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</si>
  <si>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</si>
  <si>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Построен рыбоводный (смолтовый) завод для выращивания посадочного материала атлантического лосося.
* Создано 19 новых рабочих мест в 2024 г.</t>
  </si>
  <si>
    <t>100% (учтены только област. средства),ФБ-0%, МБ-0%</t>
  </si>
  <si>
    <t>13 600 тыс.р. - стоимость договора на разработку Стратегии ППТ Никель №Р4 от 31.03.2023 (АНО "Вторая школа")</t>
  </si>
  <si>
    <t>5 800 т.р. – финальная оплата по договору №В1, разработка ПСД по объекту «Реконструкция водовода от озера Лучломполо к хозяйственно - питьевым резервуарам» (АНО "Вторая школа")</t>
  </si>
  <si>
    <t xml:space="preserve">• Вместимость музея – не менее 1000 единиц хранения.
• Пропускная способность музея – определить проектом в зависимости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</si>
  <si>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 xml:space="preserve"> * Комитет по туризму МО совместно с АО Корпорация развития Мурманской области  и ПАО ГМК "Норильский Никель "ПАО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</si>
  <si>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Построена арт-резиденция:  энергоэффективный каркасный дом  с возможностью размещения до 12 гостей художников, мастерской, гостиной, кухней и выставочным пространством.
* Создано 3 новых рабочих места в 2022 г.</t>
  </si>
  <si>
    <t>2.2</t>
  </si>
  <si>
    <t>13 800 тыс.р. - стоимость договора №КПТ-1 от 11.04.2024 на разработку программы развития кластера промышленного туризма в Печенгском муниципальном округе Мурманской области, включающего в себя плавильный цех, Кольскую сверхглубокую скважину и шахту "Каула-Котсельваара". Подрядчик: ООО "Сибирская лаборатория урбанистики" (АНО "Вторая школа")</t>
  </si>
  <si>
    <t>Отчет по Программе социально-экономического развития Печенгского муниципального округа Мурманской области на 2021-2025 годы</t>
  </si>
  <si>
    <t>Отчет 
о реализации мероприятий на 01.04.2025</t>
  </si>
  <si>
    <r>
      <t xml:space="preserve">Строительство завода по производству абразивных материалов
</t>
    </r>
    <r>
      <rPr>
        <b/>
        <sz val="8"/>
        <rFont val="Arial"/>
        <family val="2"/>
        <charset val="204"/>
      </rPr>
      <t>ПРОДОЛЖАЕТСЯ</t>
    </r>
  </si>
  <si>
    <r>
      <rPr>
        <u/>
        <sz val="8"/>
        <rFont val="Arial"/>
        <family val="2"/>
        <charset val="204"/>
      </rPr>
      <t>ООО "КРДВ Мурманск"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u/>
        <sz val="8"/>
        <rFont val="Arial"/>
        <family val="2"/>
        <charset val="204"/>
      </rPr>
      <t>ООО "КРДВ Мурманск" на 01.02.2023-01.05.2023:</t>
    </r>
    <r>
      <rPr>
        <sz val="8"/>
        <rFont val="Arial"/>
        <family val="2"/>
        <charset val="204"/>
      </rPr>
      <t xml:space="preserve"> без изменений
</t>
    </r>
    <r>
      <rPr>
        <u/>
        <sz val="8"/>
        <rFont val="Arial"/>
        <family val="2"/>
        <charset val="204"/>
      </rPr>
      <t>ООО "КРДВ Мурманск" на 01.06.2023-01.07.2023</t>
    </r>
    <r>
      <rPr>
        <sz val="8"/>
        <rFont val="Arial"/>
        <family val="2"/>
        <charset val="204"/>
      </rPr>
      <t xml:space="preserve">: Проведены мероприятия по разработке и согласованию технических условий его использования. В Мае 2023 заключен первый договор поставки продукции в количестве 35 тыс. тонн для ООО "Север Строй". Рассматривается вариант создания производства "Шлаковаты". Производство планируется создать в районе г. Мурманска или Кольского района.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4,6 млн руб.  в том числе капитальные вложения 4,6 млн. руб.   
</t>
    </r>
    <r>
      <rPr>
        <u/>
        <sz val="8"/>
        <rFont val="Arial"/>
        <family val="2"/>
        <charset val="204"/>
      </rPr>
      <t>ООО "КРДВ Мурманск" на 01.10.2023:</t>
    </r>
    <r>
      <rPr>
        <sz val="8"/>
        <rFont val="Arial"/>
        <family val="2"/>
        <charset val="204"/>
      </rPr>
      <t xml:space="preserve"> В не рамках проекта компанией производится материал для дорожного строительства. ООО МАЗ направлено обращение в Мин. 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ООО "КРДВ Мурманск" на 01.11.2023-01.01.2025 Без изменений. Объем инвестиций 5,52 в том числе капитальные вложения 4,9 млн.руб. Результаты опытных исследований продукции в СПБ не готовы. Показатели финансово-хозяйственной деятельности отсутствуют.
ООО "КРДВ Мурманск" на 01.03.2025: Рассматривается возможность переориентировать проект под производство материалов для дорожного строительства.
ООО "КРДВ Мурманск" на 01.04.2025: Идет сбор документов на заключение дополнительного соглашения</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</si>
  <si>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
ПРОДОЛЖАЕТСЯ</t>
    </r>
  </si>
  <si>
    <t>ООО "ПолиАрк" (ранее - ООО "ДСИ Техно")</t>
  </si>
  <si>
    <r>
      <rPr>
        <u/>
        <sz val="8"/>
        <rFont val="Arial"/>
        <family val="2"/>
        <charset val="204"/>
      </rPr>
      <t xml:space="preserve">ООО "КРДВ Мурманск" на 01.01.2023-01.02.2023: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ООО "КРДВ Мурманск" на 01.03.2023-01.06.2023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u/>
        <sz val="8"/>
        <rFont val="Arial"/>
        <family val="2"/>
        <charset val="204"/>
      </rPr>
      <t>ООО "КРДВ Мурманск"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
</t>
    </r>
    <r>
      <rPr>
        <u/>
        <sz val="8"/>
        <rFont val="Arial"/>
        <family val="2"/>
        <charset val="204"/>
      </rPr>
      <t xml:space="preserve"> ООО "КРДВ Мурманск" на 01.08.2023-01.09.2023:</t>
    </r>
    <r>
      <rPr>
        <sz val="8"/>
        <rFont val="Arial"/>
        <family val="2"/>
        <charset val="204"/>
      </rPr>
      <t xml:space="preserve"> фактически осуществленный объем инвестиций 81  млн.руб.
</t>
    </r>
    <r>
      <rPr>
        <u/>
        <sz val="8"/>
        <rFont val="Arial"/>
        <family val="2"/>
        <charset val="204"/>
      </rPr>
      <t>ООО "КРДВ Мурманск" на 01.10.2023:</t>
    </r>
    <r>
      <rPr>
        <sz val="8"/>
        <rFont val="Arial"/>
        <family val="2"/>
        <charset val="204"/>
      </rPr>
      <t xml:space="preserve"> Экологическая экспертиза еще не пройдена. В Октябре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01.11.2023</t>
    </r>
    <r>
      <rPr>
        <sz val="8"/>
        <rFont val="Arial"/>
        <family val="2"/>
        <charset val="204"/>
      </rPr>
      <t xml:space="preserve">: без изменений. В ноябре 2023 планируется заключение доп. соглашения по проекту, в целях увеличения срока реализации проекта
</t>
    </r>
    <r>
      <rPr>
        <u/>
        <sz val="8"/>
        <rFont val="Arial"/>
        <family val="2"/>
        <charset val="204"/>
      </rPr>
      <t>ООО "КРДВ Мурманск" на 01.12.2023-01.04.2024:</t>
    </r>
    <r>
      <rPr>
        <sz val="8"/>
        <rFont val="Arial"/>
        <family val="2"/>
        <charset val="204"/>
      </rPr>
      <t xml:space="preserve"> Планируемое в ноябре 2023 заключение доп. соглашения по проекту, в целях увеличения срока реализации проекта, перенесено на 2024 год (в связи с ожиданием от ПАО "ГМК "Норильский Никель" подтверждения информации о финансировании).
ООО "КРДВ Мурманск" на 01.05.2024-01.04.2025: проектные работы завершены (в 2023 году), получены положительные заключения государственной экологической экспертизы и негосударственной экспертизы проектной документации (в январе 2024 года). В соответствии с обязательными условиями Опциона реализация проекта приостановлена до апреля 2025 года. Создано 1 новое рабочее место в 2023 году (планируемых рабочих мест - 34).
Показатели финансово-хозяйственной деятельности отсутствуют.
</t>
    </r>
  </si>
  <si>
    <r>
      <t xml:space="preserve">Создание экозавода по переработке вторичных пластиковых материалов
</t>
    </r>
    <r>
      <rPr>
        <b/>
        <sz val="8"/>
        <rFont val="Arial"/>
        <family val="2"/>
        <charset val="204"/>
      </rPr>
      <t>Резидент АЗРФ
ЗАВЕРШЕНО в 2021, работает (мелкие заказы)</t>
    </r>
  </si>
  <si>
    <r>
      <rPr>
        <u/>
        <sz val="8"/>
        <rFont val="Arial"/>
        <family val="2"/>
        <charset val="204"/>
      </rPr>
      <t xml:space="preserve">ООО "КРДВ Мурманск"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 закупок и т.п. заявленные 10 новых рабочих мест не создано.  Расход 2017,00.
</t>
    </r>
    <r>
      <rPr>
        <u/>
        <sz val="8"/>
        <rFont val="Arial"/>
        <family val="2"/>
        <charset val="204"/>
      </rPr>
      <t>ООО "КРДВ Мурманск" на 01.02.2023-01.09.2023:</t>
    </r>
    <r>
      <rPr>
        <sz val="8"/>
        <rFont val="Arial"/>
        <family val="2"/>
        <charset val="204"/>
      </rPr>
      <t xml:space="preserve">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Потенциально создано 10 рабочих мест, но сотрудников на них нет по причине отсутствия заказов.  Проблема с потребительским спросом, заказов не было.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своих услугах или продукции в рамках инвестиционного проекта.
Резидент АЗРФ.
</t>
    </r>
    <r>
      <rPr>
        <u/>
        <sz val="8"/>
        <rFont val="Arial"/>
        <family val="2"/>
        <charset val="204"/>
      </rPr>
      <t>Администрация Печенгского муниц округа на 01.01.2023, 01.02.2023, 01.03.2023</t>
    </r>
    <r>
      <rPr>
        <sz val="8"/>
        <rFont val="Arial"/>
        <family val="2"/>
        <charset val="204"/>
      </rPr>
      <t>: в связи с вступлением с 1 января 2023 года в силу постановления Правительства РФ от 08.07.2022 №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01.05.2024-01.01.2025: мелкие заказы, справляются своими силами. Показатели финансово-хозяйственной деятельности отсутствуют.
ООО "КРДВ Мурманск" на 01.01.2025-01.04.2025: реализация продукции осуществляется под заказ и носит сезонный характер. Низкий спрос на продукцию. Рабочие места не организованы, т.к. нет постоянного производства. Показатели финансово-хозяйственной деятельности отсутствуют.</t>
    </r>
  </si>
  <si>
    <r>
      <rPr>
        <u/>
        <sz val="8"/>
        <rFont val="Arial"/>
        <family val="2"/>
        <charset val="204"/>
      </rPr>
      <t xml:space="preserve">ООО "КРДВ Мурманск"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u/>
        <sz val="8"/>
        <rFont val="Arial"/>
        <family val="2"/>
        <charset val="204"/>
      </rPr>
      <t xml:space="preserve">ООО "КРДВ Мурманск"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на 01.03.2023</t>
    </r>
    <r>
      <rPr>
        <sz val="8"/>
        <rFont val="Arial"/>
        <family val="2"/>
        <charset val="204"/>
      </rPr>
      <t xml:space="preserve">г.: согласован отчет за 4 кв. 2022. Инвестиции по состоянию на 31.12.2023                                                                                                                              
</t>
    </r>
    <r>
      <rPr>
        <u/>
        <sz val="8"/>
        <rFont val="Arial"/>
        <family val="2"/>
        <charset val="204"/>
      </rPr>
      <t>ООО "КРДВ Мурманск"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u/>
        <sz val="8"/>
        <rFont val="Arial"/>
        <family val="2"/>
        <charset val="204"/>
      </rPr>
      <t>ООО "КРДВ Мурманск" на 01.05.2023г.-01.06.2023</t>
    </r>
    <r>
      <rPr>
        <sz val="8"/>
        <rFont val="Arial"/>
        <family val="2"/>
        <charset val="204"/>
      </rPr>
      <t xml:space="preserve">: Фабрика построена. Ввод в эксплуатацию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
</t>
    </r>
    <r>
      <rPr>
        <u/>
        <sz val="8"/>
        <rFont val="Arial"/>
        <family val="2"/>
        <charset val="204"/>
      </rPr>
      <t>ООО "КРДВ Мурманск"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на 01.08.2023г.-01.09.2023</t>
    </r>
    <r>
      <rPr>
        <sz val="8"/>
        <rFont val="Arial"/>
        <family val="2"/>
        <charset val="204"/>
      </rPr>
      <t xml:space="preserve">: заключено ДС.
</t>
    </r>
    <r>
      <rPr>
        <u/>
        <sz val="8"/>
        <rFont val="Arial"/>
        <family val="2"/>
        <charset val="204"/>
      </rPr>
      <t>ООО "КРДВ" Мурманск на 01.10.2023г.</t>
    </r>
    <r>
      <rPr>
        <sz val="8"/>
        <rFont val="Arial"/>
        <family val="2"/>
        <charset val="204"/>
      </rPr>
      <t xml:space="preserve">: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
</t>
    </r>
    <r>
      <rPr>
        <u/>
        <sz val="8"/>
        <rFont val="Arial"/>
        <family val="2"/>
        <charset val="204"/>
      </rPr>
      <t>ООО "КРДВ" Мурманск на 01.11.2023г.</t>
    </r>
    <r>
      <rPr>
        <sz val="8"/>
        <rFont val="Arial"/>
        <family val="2"/>
        <charset val="204"/>
      </rPr>
      <t xml:space="preserve">: рыбоперерабатывающий завод введен в эксплуатацию. Ежеквартальный отчет в стадии согласования.
</t>
    </r>
    <r>
      <rPr>
        <u/>
        <sz val="8"/>
        <rFont val="Arial"/>
        <family val="2"/>
        <charset val="204"/>
      </rPr>
      <t xml:space="preserve">ООО "КРДВ" Мурманск на 01.12.2023-01.01.2024: </t>
    </r>
    <r>
      <rPr>
        <sz val="8"/>
        <rFont val="Arial"/>
        <family val="2"/>
        <charset val="204"/>
      </rPr>
      <t xml:space="preserve">Ежеквартальный отчет получен. Рыбоперерабатывающий завод введен в эксплуатацию. Продолжаются работы по ДС (выращивание форели оз. Налъявр).
</t>
    </r>
    <r>
      <rPr>
        <u/>
        <sz val="8"/>
        <rFont val="Arial"/>
        <family val="2"/>
        <charset val="204"/>
      </rPr>
      <t>ООО "КРДВ" Мурманск на 01.02.2024-01.05.2024:</t>
    </r>
    <r>
      <rPr>
        <sz val="8"/>
        <rFont val="Arial"/>
        <family val="2"/>
        <charset val="204"/>
      </rPr>
      <t xml:space="preserve"> ежеквартальный отчет согласован. Продолжаются работы по ДС (выращивание форели оз. Налъявр): проводятся мероприятия по переводу ЗУ в другую территориальную зону и изменения ВРИ (вида разрешенного использования) земли. Корректировка отчета за 1 квартал 2024 года.
ООО "КРДВ" Мурманск на 01.06.2024-01.07.2024: фактические инвестиции по итогам 1 кв 2024 г составили 1092,136 млн руб., создано 103 рм.
ООО "КРДВ" Мурманск на 01.08.2024-01.09.2024: фактические инвестиции по итогам 2 кв 2024 г составили 931,23 млн руб., создано 103 рабочих места. (Корректировка отчета).
ООО "КРДВ Мурманск" на 01.10.2024г.: основной объект введен в эксплуатацию. Показатели ФХД отсутствуют.
ООО "КРДВ Мурманск" на 01.11.2024-01.04.2025: основной объект введен в эксплуатацию. Показатели финансово-хозяйственной деятельности отсутствуют. </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</si>
  <si>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В Печенгском МО - ЗАВЕРШЕНО в 2023 году.
Продолжение реализации перенесено в Кольский район</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</si>
  <si>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</si>
  <si>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на 1.09.2022: н</t>
    </r>
    <r>
      <rPr>
        <sz val="8"/>
        <rFont val="Arial"/>
        <family val="2"/>
        <charset val="204"/>
      </rPr>
      <t xml:space="preserve">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t>
    </r>
    <r>
      <rPr>
        <u/>
        <sz val="8"/>
        <rFont val="Arial"/>
        <family val="2"/>
        <charset val="204"/>
      </rPr>
      <t>УК Столица Арктики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на 01.03.2023г. -01.04.2023г</t>
    </r>
    <r>
      <rPr>
        <sz val="8"/>
        <rFont val="Arial"/>
        <family val="2"/>
        <charset val="204"/>
      </rPr>
      <t xml:space="preserve">.: согласован отчет за 4 кв. 2022.                                                                                                                                                                                         
</t>
    </r>
    <r>
      <rPr>
        <u/>
        <sz val="8"/>
        <rFont val="Arial"/>
        <family val="2"/>
        <charset val="204"/>
      </rPr>
      <t>ООО "КРДВ Мурманск" на 01.05.2023г. -01.06.2023г:</t>
    </r>
    <r>
      <rPr>
        <sz val="8"/>
        <rFont val="Arial"/>
        <family val="2"/>
        <charset val="204"/>
      </rPr>
      <t xml:space="preserve"> резиденту направлены тех. условия (электроэнергия) на согласование. 
</t>
    </r>
    <r>
      <rPr>
        <u/>
        <sz val="8"/>
        <rFont val="Arial"/>
        <family val="2"/>
        <charset val="204"/>
      </rPr>
      <t>ООО "КРДВ Мурманск" на 01.07.2023г.</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на 01.08.2023г.-01.10.2023г.</t>
    </r>
    <r>
      <rPr>
        <sz val="8"/>
        <rFont val="Arial"/>
        <family val="2"/>
        <charset val="204"/>
      </rPr>
      <t xml:space="preserve">: заключено ДС.
</t>
    </r>
    <r>
      <rPr>
        <u/>
        <sz val="8"/>
        <rFont val="Arial"/>
        <family val="2"/>
        <charset val="204"/>
      </rPr>
      <t xml:space="preserve">ООО "КРДВ" Мурманск на 01.11.2023г: </t>
    </r>
    <r>
      <rPr>
        <sz val="8"/>
        <rFont val="Arial"/>
        <family val="2"/>
        <charset val="204"/>
      </rPr>
      <t xml:space="preserve">без изменений, ежеквартальный отчет в стадии согласования. 
</t>
    </r>
    <r>
      <rPr>
        <u/>
        <sz val="8"/>
        <rFont val="Arial"/>
        <family val="2"/>
        <charset val="204"/>
      </rPr>
      <t xml:space="preserve">ООО "КРДВ" Мурманск на 01.12.2023-01.12.2024: </t>
    </r>
    <r>
      <rPr>
        <sz val="8"/>
        <rFont val="Arial"/>
        <family val="2"/>
        <charset val="204"/>
      </rPr>
      <t xml:space="preserve">Ежеквартальный отчет получен. Реализация мероприятия продолжается в рамках ДС.
</t>
    </r>
    <r>
      <rPr>
        <u/>
        <sz val="8"/>
        <rFont val="Arial"/>
        <family val="2"/>
        <charset val="204"/>
      </rPr>
      <t>ООО "КРДВ" Мурманск на 01.02.2024:</t>
    </r>
    <r>
      <rPr>
        <sz val="8"/>
        <rFont val="Arial"/>
        <family val="2"/>
        <charset val="204"/>
      </rPr>
      <t xml:space="preserve"> ежеквартальный отчет согласован. Планируется подача заявки на заключение ДС (смещение сроков реализации проекта).
</t>
    </r>
    <r>
      <rPr>
        <u/>
        <sz val="8"/>
        <rFont val="Arial"/>
        <family val="2"/>
        <charset val="204"/>
      </rPr>
      <t>ООО "КРДВ" Мурманск на 01.04.2024-01.05.2024:</t>
    </r>
    <r>
      <rPr>
        <sz val="8"/>
        <rFont val="Arial"/>
        <family val="2"/>
        <charset val="204"/>
      </rPr>
      <t xml:space="preserve"> Подготовка документов для подачи заявки на заключение ДС в июне/июле 2024г. (смещение сроков реализации проекта).
</t>
    </r>
    <r>
      <rPr>
        <u/>
        <sz val="8"/>
        <rFont val="Arial"/>
        <family val="2"/>
        <charset val="204"/>
      </rPr>
      <t xml:space="preserve">ООО "КРДВ" Мурманск на 01.06.2024: </t>
    </r>
    <r>
      <rPr>
        <sz val="8"/>
        <rFont val="Arial"/>
        <family val="2"/>
        <charset val="204"/>
      </rPr>
      <t xml:space="preserve">ПИР, после проведения ПИР и уточнения финансовых параметров проекта резидент направит пакет документов для заключения ДС (плановый срок подачи пакета документов на заключение ДС - 2 кв 2024 года). 
ООО "КРДВ" Мурманск на 01.07.2024-01.09.2024: Документы для заключения ДС не направлялись, перенесено на 3 кв. 2024г. Фактические инвестиции по итогам 2 кв 2024 г составили 3,16 млн руб.(корректировка отчета), рабочие места не созданы.
ООО "КРДВ Мурманск" на 01.10.2024г.: в связи с возникшими проблемами в части поставки оборудования, резидент направил пакет документов для заключения ДС - перенос сроков ввода в эксплуатацию объекта на 2026г.  Вопрос о заключении ДС 09.10.2024 вынесен на комиссию.
ООО "КРДВ Мурманск" на 01.11.2024г.: заключено ДС в части переноса срока ввода в эксплуатацию объекта на 2026г.  Отчет за 3 кв. 2024г. находится в процессе согласования. Показатели финансово-хозяйственной деятельности отсутствуют.
ООО "КРДВ Мурманск" на 01.12.2024-01.04.2025: заключено ДС в части переноса срока ввода в эксплуатацию объекта на 2026г.  Показатели финансово-хозяйственной деятельности отсутствуют. Фактические инвестиции по итогам 4 кв 2024 г составили 4,062 млн рублей.
</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</si>
  <si>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 ПРЕКРАЩЕНО.</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</si>
  <si>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на 01.03.2023-01.06.2023г.:</t>
    </r>
    <r>
      <rPr>
        <sz val="8"/>
        <rFont val="Arial"/>
        <family val="2"/>
        <charset val="204"/>
      </rPr>
      <t xml:space="preserve"> без изменений.
</t>
    </r>
    <r>
      <rPr>
        <u/>
        <sz val="8"/>
        <rFont val="Arial"/>
        <family val="2"/>
        <charset val="204"/>
      </rPr>
      <t>ООО "КРДВ Мурманск" на 01.07.2023г.:</t>
    </r>
    <r>
      <rPr>
        <sz val="8"/>
        <rFont val="Arial"/>
        <family val="2"/>
        <charset val="204"/>
      </rPr>
      <t xml:space="preserve"> 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на 01.08.2023г.:</t>
    </r>
    <r>
      <rPr>
        <sz val="8"/>
        <rFont val="Arial"/>
        <family val="2"/>
        <charset val="204"/>
      </rPr>
      <t xml:space="preserve"> подана заявка на расторжение соглашения.
</t>
    </r>
    <r>
      <rPr>
        <u/>
        <sz val="8"/>
        <rFont val="Arial"/>
        <family val="2"/>
        <charset val="204"/>
      </rPr>
      <t>ООО "КРДВ Мурманск" на 01.09.2023:</t>
    </r>
    <r>
      <rPr>
        <sz val="8"/>
        <rFont val="Arial"/>
        <family val="2"/>
        <charset val="204"/>
      </rPr>
      <t xml:space="preserve"> подписано соглашение о расторжении.
ООО "КРДВ Мурманск" на 01.10.2023-01.12.2023: соглашение расторгнуто в связи с невозможностью реализации проекта на данном водном участке. Возобновления реализации не будет.</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</si>
  <si>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</si>
  <si>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УК Столица Арктики на 01.09.2022: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глэмпинг "Китовый берег". Оценка проекта положительная. 
УК Столица Арктики на 01.10.2022: подготовка документов для заключения Доп. соглашения, в связи с изменениями количества ЗУ.
Резидент АЗРФ.
УК Столица Арктики на 01.11.2022: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ООО "КРДВ Мурманск" на 01.12.2022: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ООО "КРДВ Мурманск" на 01.01.2023: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ООО "КРДВ Мурманск" на 01.02.2023-01.04.2023: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ООО "КРДВ Мурманск" на 01.05.2023-01.07.2023г.:фактические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ООО "КРДВ Мурманск" на 01.08.2023-01.09.2023: фактические инвестиции по отчету за 2 кв 4 млрд руб., создано 21 рабочее место
ООО "КРДВ Мурманск" на 01.10.2023: 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глэмпинг «Китовый берег» (первая очередь). Выполняются проектно-изыскательские работы по второй очереди "Китовый берег". Продолжается строительство дороги.
ООО "КРДВ Мурманск" на 01.11.2023-01.12.2024: по отчету за 3 кв 2023 фактические инвестиции 4 739 млн руб., создано 23 рабочих места.
ООО "КРДВ Мурманск" на 01.02.2024 - 01.04.2024: по отчету за 4 кв 2023 фактические инвестиции 5 234 млн руб., создано 23 рабочих места. Продолжается строительство дороги и выполнение проектно-изыскательных работ второй очереди "Китовый берег".
ООО "КРДВ Мурманск" на 01.05.2024: фактические инвестиции составили 5,5 млрд руб., создано 23 рабочих места. Продолжается строительство дороги и выполнение проектно-изыскательных работ второй очереди "Китовый берег".</t>
    </r>
    <r>
      <rPr>
        <u/>
        <sz val="8"/>
        <rFont val="Arial"/>
        <family val="2"/>
        <charset val="204"/>
      </rPr>
      <t xml:space="preserve">
</t>
    </r>
    <r>
      <rPr>
        <sz val="8"/>
        <rFont val="Arial"/>
        <family val="2"/>
        <charset val="204"/>
      </rPr>
      <t>ООО "КРДВ Мурманск" на 01.06.2024-01.07.2024: Введен в эксплуатацию глэмпинг "Китовый Берег". Объекты глэмпинга относятся к нестационарным некапитальным сооружениям. Идет подготовка к строительству второй очереди объекта размещения комплекса «Китовый берег». Идет подготовка документов для заявки на дополнительное соглашение (изменение количества земельных участков).
ООО "КРДВ" Мурманск на 01.09.2024-01.10.2024: Готовят документы для заключения ДС, увеличили количество земельных участков (+16) для реализации проекта. Фактические инвестиции по данным отчета за 2 кв. 2024 г. составили - 5,9 млрд. руб., создано 23 рабочих места.
ООО "КРДВ" Мурманск на 01.11.2024-01.04.2025: Фактические инвестиции по данным отчета за 1 кв. 2024 г. составили - 7,3 млрд. руб., создано 23 рабочих места. Показатели финансово-хозяйственной деятельности отсутствуют.</t>
    </r>
  </si>
  <si>
    <r>
      <t xml:space="preserve">Создание Парка активного отдыха и экстремальных видов спорта в пгт Никель
</t>
    </r>
    <r>
      <rPr>
        <b/>
        <sz val="8"/>
        <rFont val="Arial"/>
        <family val="2"/>
        <charset val="204"/>
      </rPr>
      <t>ПРОДОЛЖАЕТСЯ</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</si>
  <si>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u/>
        <sz val="8"/>
        <rFont val="Arial"/>
        <family val="2"/>
        <charset val="204"/>
      </rPr>
      <t>Администрация Печенгского муниц. округа на 01.02.2023</t>
    </r>
    <r>
      <rPr>
        <sz val="8"/>
        <rFont val="Arial"/>
        <family val="2"/>
        <charset val="204"/>
      </rPr>
      <t xml:space="preserve">: выполнены работы по топографической съемке, продолжаются работы по доработке технико-экономического обоснования.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 xml:space="preserve">Администрация Печенгского муниц. округа на 01.11.2023-01.12.2023: </t>
    </r>
    <r>
      <rPr>
        <sz val="8"/>
        <rFont val="Arial"/>
        <family val="2"/>
        <charset val="204"/>
      </rPr>
      <t xml:space="preserve">Исполнитель готовит закрывающие документы по договору, заключенному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социально-экономическое обоснование приключенческого курорта "Никель экстрим" - от ООО "Урбан ПРО"). 
</t>
    </r>
    <r>
      <rPr>
        <u/>
        <sz val="8"/>
        <rFont val="Arial"/>
        <family val="2"/>
        <charset val="204"/>
      </rPr>
      <t>Администрация Печенгского муниц. округа на 01.01.2024:</t>
    </r>
    <r>
      <rPr>
        <sz val="8"/>
        <rFont val="Arial"/>
        <family val="2"/>
        <charset val="204"/>
      </rPr>
      <t xml:space="preserve">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01.02.2024-01.04.2025: Продолжается работа по поиску инвестора.</t>
    </r>
  </si>
  <si>
    <r>
      <t xml:space="preserve">Создание торгово-пешеходной зоны в пгт Никель
</t>
    </r>
    <r>
      <rPr>
        <b/>
        <sz val="8"/>
        <rFont val="Arial"/>
        <family val="2"/>
        <charset val="204"/>
      </rPr>
      <t>ПРОДОЛЖАЕТСЯ</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</si>
  <si>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u/>
        <sz val="8"/>
        <rFont val="Arial"/>
        <family val="2"/>
        <charset val="204"/>
      </rPr>
      <t>АО Корпорация развития МО на 01.02.2023-01.07.2023: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 xml:space="preserve">
</t>
    </r>
    <r>
      <rPr>
        <sz val="8"/>
        <rFont val="Arial"/>
        <family val="2"/>
        <charset val="204"/>
      </rPr>
      <t xml:space="preserve">АО Корпорация развития МО на 01.08.2023-01.04.2025: без изменений
</t>
    </r>
    <r>
      <rPr>
        <u/>
        <sz val="8"/>
        <rFont val="Arial"/>
        <family val="2"/>
        <charset val="204"/>
      </rPr>
      <t>Администрацией Печенгского муниципального округа н</t>
    </r>
    <r>
      <rPr>
        <sz val="8"/>
        <rFont val="Arial"/>
        <family val="2"/>
        <charset val="204"/>
      </rPr>
      <t xml:space="preserve">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 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u/>
        <sz val="8"/>
        <rFont val="Arial"/>
        <family val="2"/>
        <charset val="204"/>
      </rPr>
      <t>Администрация Печенгского муниципального округа на 01.05.2023-01.06.2023: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xml:space="preserve">: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договора:3 080 000,00 руб. Работы по договору выполняются в 3 этапа: 1 этап - разработка эскизного проекта; 2 этап - выполнение инженерных изысканий, разработка ПД, прохождение процедуры государственной экспертизы по достоверности определения сметной стоимости объекта с получением положительного заключения государственной экспертизы ; 3 этап - разработка проектной документации. 
</t>
    </r>
    <r>
      <rPr>
        <u/>
        <sz val="8"/>
        <rFont val="Arial"/>
        <family val="2"/>
        <charset val="204"/>
      </rPr>
      <t>Администрация Печенгского муниципального округа на 01.09.2023-01.10.2023: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
</t>
    </r>
    <r>
      <rPr>
        <u/>
        <sz val="8"/>
        <rFont val="Arial"/>
        <family val="2"/>
        <charset val="204"/>
      </rPr>
      <t>Администрация Печенгского муниципального округа на 01.11.2023:</t>
    </r>
    <r>
      <rPr>
        <sz val="8"/>
        <rFont val="Arial"/>
        <family val="2"/>
        <charset val="204"/>
      </rPr>
      <t xml:space="preserve"> подрядчиком устранены замечания по разработанной концепции, концепция рассмотрена совместно АНО "Центр городского развития Мурманской области" с администрацией Печенгского муниципального округа. 25.10.2023 концепция согласована. Подрядчик приступил к разработке ПД.
</t>
    </r>
    <r>
      <rPr>
        <u/>
        <sz val="8"/>
        <rFont val="Arial"/>
        <family val="2"/>
        <charset val="204"/>
      </rPr>
      <t>Администрация Печенгского муниципального округа на 01.12.2023:</t>
    </r>
    <r>
      <rPr>
        <sz val="8"/>
        <rFont val="Arial"/>
        <family val="2"/>
        <charset val="204"/>
      </rPr>
      <t xml:space="preserve"> подрядчик выполняет работы по разработке ПД. 
</t>
    </r>
    <r>
      <rPr>
        <u/>
        <sz val="8"/>
        <rFont val="Arial"/>
        <family val="2"/>
        <charset val="204"/>
      </rPr>
      <t>Администрация Печенгского муниципального округа на 01.01.2024-01.04.2024:</t>
    </r>
    <r>
      <rPr>
        <sz val="8"/>
        <rFont val="Arial"/>
        <family val="2"/>
        <charset val="204"/>
      </rPr>
      <t xml:space="preserve"> продолжаются работы по разработке проектной документации (договор №30/23 от 20.07.2023 заключен между ООО "Метрополия" и АНО "Центр городского развития Мурманской области"). Планируется направление ПД на прохождение государственной экспертизы.
</t>
    </r>
    <r>
      <rPr>
        <u/>
        <sz val="8"/>
        <rFont val="Arial"/>
        <family val="2"/>
        <charset val="204"/>
      </rPr>
      <t>Администрация Печенгского муниципального округа на 01.05.2024:</t>
    </r>
    <r>
      <rPr>
        <sz val="8"/>
        <rFont val="Arial"/>
        <family val="2"/>
        <charset val="204"/>
      </rPr>
      <t xml:space="preserve"> ПД находится на государственной экспертизе, выявлены замечания.
</t>
    </r>
    <r>
      <rPr>
        <u/>
        <sz val="8"/>
        <rFont val="Arial"/>
        <family val="2"/>
        <charset val="204"/>
      </rPr>
      <t>Администрация Печенгского муниципального округа на 01.06.2024:</t>
    </r>
    <r>
      <rPr>
        <sz val="8"/>
        <rFont val="Arial"/>
        <family val="2"/>
        <charset val="204"/>
      </rPr>
      <t xml:space="preserve"> Подрядчик устраняет замечания, выявленные государственной экспертизой.
</t>
    </r>
    <r>
      <rPr>
        <u/>
        <sz val="8"/>
        <rFont val="Arial"/>
        <family val="2"/>
        <charset val="204"/>
      </rPr>
      <t xml:space="preserve">Администрация Печенгского муниципального округа на 01.07.2024: </t>
    </r>
    <r>
      <rPr>
        <sz val="8"/>
        <rFont val="Arial"/>
        <family val="2"/>
        <charset val="204"/>
      </rPr>
      <t>ПСД находится на экспертизе после устранения замечаний с 23.05.2024. Расчеты с подрядчиком осуществляет АНО «Центр городского развития Мурманской области».
Администрация Печенгского муниципального округа на 01.08.2024-01.10.2024: получено положительное заключение государственной экспертизы сметы. ПД согласована администрацией Печенгского муниципального округа (исх. от 12.07.2024 № 4299). Стоимость работ по ПСД 168 947,13 тыс. руб. (в ценах 4 кв. 2023 года). 
Администрация Печенгского муниципального округа на 01.11.2024-01.04.2025: Осуществляется поиск вариантов реализации проекта.</t>
    </r>
  </si>
  <si>
    <t xml:space="preserve">Администрация Печенгского муниц округа на 01.09.2022: строительные работы завершены. Ведется закупка оборудования для фронт-офиса. 
Администрация Печенгского муниц округа на 01.12.2022: без изменений. 
Администрация Печенгского муниц округа на 01.01.2023: выполнен ремонт помещения под фронт-офис по адресу: пгт. Никель, ул. Сидоровича, д. 4.
Комитет по туризму МО на 01.08.2022: открытие запланировано на конец 2022 года.
Комитет по туризму МО на 01.09.2022: за счет внебюджетных средств были оплачены услуги по цифровизации – установка видеонаблюдения на сумму 100,5 тыс. рублей.
Комитет по туризму МО на 01.10.2022: ремонтные работы завершены. Подготовлено письмо о передаче помещения в безвозмездное пользование АНО "ТИЦ МО" идет процесс заключения соглашения.
Комитет по туризму МО на 01.11.2022: заключено соглашение. В ноябре будет  осуществлена закупка мебели, оргтехники проведен Интернет 
Комитет по туризму МО на 01.12.2022: ведется работа по заключению договоров на  осуществление закупки мебели, оргтехники  установки Интернета.
Комитет по туризму МО на 01.01.2023: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Комитет по туризму МО на 01.02.2023:  фронт-офис открыт. Идет поиск работника, офис работает в дистанционном формате 
Комитет по туризму МО на 01.07.2023: фронт-офис открыт. 02.05.2023 в штат принят сотрудник
</t>
  </si>
  <si>
    <r>
      <t>Администрация Печенгского муниципального округа на 01.10.2024: В администрацию Печенгского муниципального округа поступило обращение (вх.8624 от 03.10.2024) от ООО "Полярия" о возможности направления письма поддержки проекта. На данный момент ООО "Полярия" занимается поиском дополнительного финансирования. На 01.11.2024-01.12.2024: Письмо поддержки направлено ООО «Полярия».
Администрация Печенгского муниципального округа на 01.04.2025: ООО "Полярия" совместно с администрацией Печенгского муниципального округа готовит инвестиционное предложение в целях поиска инвестора для завершения строительства.</t>
    </r>
    <r>
      <rPr>
        <u/>
        <sz val="8"/>
        <rFont val="Arial"/>
        <family val="2"/>
        <charset val="204"/>
      </rPr>
      <t xml:space="preserve">
УК Столица Арктики по состоянию на 01.10.2022:</t>
    </r>
    <r>
      <rPr>
        <sz val="8"/>
        <rFont val="Arial"/>
        <family val="2"/>
        <charset val="204"/>
      </rPr>
      <t xml:space="preserve"> ведутся СМР, приобретение оборудования.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u/>
        <sz val="8"/>
        <rFont val="Arial"/>
        <family val="2"/>
        <charset val="204"/>
      </rPr>
      <t>ООО "КРДВ Мурманск" по состоянию на 01.02.2023-01.08.2023: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
</t>
    </r>
    <r>
      <rPr>
        <u/>
        <sz val="8"/>
        <rFont val="Arial"/>
        <family val="2"/>
        <charset val="204"/>
      </rPr>
      <t xml:space="preserve">ООО "КРДВ Мурманск" по состоянию на 01.10.2023: </t>
    </r>
    <r>
      <rPr>
        <sz val="8"/>
        <rFont val="Arial"/>
        <family val="2"/>
        <charset val="204"/>
      </rPr>
      <t xml:space="preserve">резиденту направлено уведомление о возможном расторжении в связи с неисполнением пунктов соглашения.
</t>
    </r>
    <r>
      <rPr>
        <u/>
        <sz val="8"/>
        <rFont val="Arial"/>
        <family val="2"/>
        <charset val="204"/>
      </rPr>
      <t>ООО "КРДВ Мурманск" по состоянию на 01.11.2023-01.01.2024:</t>
    </r>
    <r>
      <rPr>
        <sz val="8"/>
        <rFont val="Arial"/>
        <family val="2"/>
        <charset val="204"/>
      </rPr>
      <t xml:space="preserve"> без изменений. Резидент на связь не выходит.
ООО " КРДВ Мурманск" на 01.02.2024 - 01.10.2024 Отчетность не предоставлена. 15.01.2024 резидент сообщил о приостановке проекта, в связи с отсутствием финансирования. 17.07.2024 на место реализации был осуществлен выезд, резидент на встречу не явился. На земельном участке расположен объект незавершенного строительства. В сентябре резидент сообщил об отсутствии финансирования.
ООО "КРДВ Мурманск" на 01.11.2024-01.04.2025 - резидент отчетность за 3 квартал 2024 года не предоставил. Показатели финансово-хозяйственной деятельности отсутствуют.</t>
    </r>
  </si>
  <si>
    <r>
      <t xml:space="preserve">Открытие фронт-офиса АНО "Туристский центр Мурманской области" 
</t>
    </r>
    <r>
      <rPr>
        <b/>
        <sz val="8"/>
        <rFont val="Arial"/>
        <family val="2"/>
        <charset val="204"/>
      </rPr>
      <t>ЗАВЕРШЕНО в 2023</t>
    </r>
    <r>
      <rPr>
        <sz val="8"/>
        <rFont val="Arial"/>
        <family val="2"/>
        <charset val="204"/>
      </rPr>
      <t xml:space="preserve"> </t>
    </r>
    <r>
      <rPr>
        <b/>
        <sz val="8"/>
        <rFont val="Arial"/>
        <family val="2"/>
        <charset val="204"/>
      </rPr>
      <t>году</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</si>
  <si>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 xml:space="preserve">
ПРИОСТАНОВЛЕНО</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</si>
  <si>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</si>
  <si>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rPr>
        <u/>
        <sz val="8"/>
        <rFont val="Arial"/>
        <family val="2"/>
        <charset val="204"/>
      </rPr>
      <t>АО Корпорация развития МО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  
</t>
    </r>
    <r>
      <rPr>
        <u/>
        <sz val="8"/>
        <rFont val="Arial"/>
        <family val="2"/>
        <charset val="204"/>
      </rPr>
      <t>АО Корпорация развития МО на 01.09.2022</t>
    </r>
    <r>
      <rPr>
        <sz val="8"/>
        <rFont val="Arial"/>
        <family val="2"/>
        <charset val="204"/>
      </rPr>
      <t xml:space="preserve">: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на 01.12.2022:</t>
    </r>
    <r>
      <rPr>
        <sz val="8"/>
        <rFont val="Arial"/>
        <family val="2"/>
        <charset val="204"/>
      </rPr>
      <t xml:space="preserve"> 14.11.2022 состоялось торжественное открытие придорожного комплекса.
АО Корпорация развития МО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u/>
        <sz val="8"/>
        <rFont val="Arial"/>
        <family val="2"/>
        <charset val="204"/>
      </rPr>
      <t>На 01.08.2022</t>
    </r>
    <r>
      <rPr>
        <sz val="8"/>
        <rFont val="Arial"/>
        <family val="2"/>
        <charset val="204"/>
      </rPr>
      <t xml:space="preserve">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на 01.11.2022:</t>
    </r>
    <r>
      <rPr>
        <sz val="8"/>
        <rFont val="Arial"/>
        <family val="2"/>
        <charset val="204"/>
      </rPr>
      <t xml:space="preserve"> Тестовое открытие состоялось 13.10.2022г.
ООО "КРДВ Мурманск" на 01.12.2022: Официальное открытие состоялось 14.11.2022г. (1517 км автодороги Р-21 «Кола» между поселком Печенга и поселком 19 км).</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</si>
  <si>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</si>
  <si>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t>УК Столица Арктики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t>
    </r>
    <r>
      <rPr>
        <u/>
        <sz val="8"/>
        <rFont val="Arial"/>
        <family val="2"/>
        <charset val="204"/>
      </rPr>
      <t xml:space="preserve">
УК Столица Арктики на 01.10.2022: </t>
    </r>
    <r>
      <rPr>
        <sz val="8"/>
        <rFont val="Arial"/>
        <family val="2"/>
        <charset val="204"/>
      </rPr>
      <t>Сроки открытия базы отдыха не определены, смещение до полугода (ориентировочно ноябрь-декабрь).Резидент АЗРФ.</t>
    </r>
    <r>
      <rPr>
        <u/>
        <sz val="8"/>
        <rFont val="Arial"/>
        <family val="2"/>
        <charset val="204"/>
      </rPr>
      <t xml:space="preserve">
УК Столица Арктики на 01.11.2022:  </t>
    </r>
    <r>
      <rPr>
        <sz val="8"/>
        <rFont val="Arial"/>
        <family val="2"/>
        <charset val="204"/>
      </rPr>
      <t xml:space="preserve">закупка оборудования  +СМР (частичная установка глэмпингов, строительство подъездных путей)+идет согласование по технологическому присоединению. Сроки открытия базы отдыха смещаются на 2023 год (ориентировочно апрель). Готовят документы для заключения доп. соглашения с изменением параметров проекта. </t>
    </r>
    <r>
      <rPr>
        <u/>
        <sz val="8"/>
        <rFont val="Arial"/>
        <family val="2"/>
        <charset val="204"/>
      </rPr>
      <t xml:space="preserve">
ООО "КРДВ Мурманск" на 01.12.2022: </t>
    </r>
    <r>
      <rPr>
        <sz val="8"/>
        <rFont val="Arial"/>
        <family val="2"/>
        <charset val="204"/>
      </rPr>
      <t xml:space="preserve">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u/>
        <sz val="8"/>
        <rFont val="Arial"/>
        <family val="2"/>
        <charset val="204"/>
      </rPr>
      <t xml:space="preserve">
ООО "КРДВ Мурманск" на 01.01.2023: </t>
    </r>
    <r>
      <rPr>
        <sz val="8"/>
        <rFont val="Arial"/>
        <family val="2"/>
        <charset val="204"/>
      </rPr>
      <t>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t>
    </r>
    <r>
      <rPr>
        <u/>
        <sz val="8"/>
        <rFont val="Arial"/>
        <family val="2"/>
        <charset val="204"/>
      </rPr>
      <t xml:space="preserve">
ООО "КРДВ Мурманск" на 01.02.2023- 01.03.2023: </t>
    </r>
    <r>
      <rPr>
        <sz val="8"/>
        <rFont val="Arial"/>
        <family val="2"/>
        <charset val="204"/>
      </rPr>
      <t>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t>
    </r>
    <r>
      <rPr>
        <u/>
        <sz val="8"/>
        <rFont val="Arial"/>
        <family val="2"/>
        <charset val="204"/>
      </rPr>
      <t xml:space="preserve">                                                                                        
ООО "КРДВ Мурманск" на 01.04.2023:</t>
    </r>
    <r>
      <rPr>
        <sz val="8"/>
        <rFont val="Arial"/>
        <family val="2"/>
        <charset val="204"/>
      </rPr>
      <t xml:space="preserve"> проект реализуется в рамках графика.</t>
    </r>
    <r>
      <rPr>
        <u/>
        <sz val="8"/>
        <rFont val="Arial"/>
        <family val="2"/>
        <charset val="204"/>
      </rPr>
      <t xml:space="preserve">
ООО "КРДВ Мурманск" на 01.05.2023-01.06.2023:</t>
    </r>
    <r>
      <rPr>
        <sz val="8"/>
        <rFont val="Arial"/>
        <family val="2"/>
        <charset val="204"/>
      </rPr>
      <t xml:space="preserve"> без изменений.</t>
    </r>
    <r>
      <rPr>
        <u/>
        <sz val="8"/>
        <rFont val="Arial"/>
        <family val="2"/>
        <charset val="204"/>
      </rPr>
      <t xml:space="preserve">
ООО "КРДВ Мурманск" на 01.07.2023: </t>
    </r>
    <r>
      <rPr>
        <sz val="8"/>
        <rFont val="Arial"/>
        <family val="2"/>
        <charset val="204"/>
      </rPr>
      <t>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t>
    </r>
    <r>
      <rPr>
        <u/>
        <sz val="8"/>
        <rFont val="Arial"/>
        <family val="2"/>
        <charset val="204"/>
      </rPr>
      <t xml:space="preserve">
ООО "КРДВ Мурманск" на 01.08.2023: </t>
    </r>
    <r>
      <rPr>
        <sz val="8"/>
        <rFont val="Arial"/>
        <family val="2"/>
        <charset val="204"/>
      </rPr>
      <t>28.07 направлен дополнительный пакет документов в Минприроды с учетом направленных ранее замечаний.</t>
    </r>
    <r>
      <rPr>
        <u/>
        <sz val="8"/>
        <rFont val="Arial"/>
        <family val="2"/>
        <charset val="204"/>
      </rPr>
      <t xml:space="preserve">
ООО "КРДВ Мурманск" на 01.09.2023</t>
    </r>
    <r>
      <rPr>
        <sz val="8"/>
        <rFont val="Arial"/>
        <family val="2"/>
        <charset val="204"/>
      </rPr>
      <t xml:space="preserve">: Договор на согласовании в Минприроде.Плановый срок получения 15.09.2023г. </t>
    </r>
    <r>
      <rPr>
        <u/>
        <sz val="8"/>
        <rFont val="Arial"/>
        <family val="2"/>
        <charset val="204"/>
      </rPr>
      <t xml:space="preserve">
 ООО "КРДВ Мурманск" на 01.10.2023: </t>
    </r>
    <r>
      <rPr>
        <sz val="8"/>
        <rFont val="Arial"/>
        <family val="2"/>
        <charset val="204"/>
      </rPr>
      <t xml:space="preserve">договор по водопользованию согласован.
</t>
    </r>
    <r>
      <rPr>
        <u/>
        <sz val="8"/>
        <rFont val="Arial"/>
        <family val="2"/>
        <charset val="204"/>
      </rPr>
      <t xml:space="preserve"> ООО "КРДВ Мурманск" на 01.11.2023-01.01.2024: </t>
    </r>
    <r>
      <rPr>
        <sz val="8"/>
        <rFont val="Arial"/>
        <family val="2"/>
        <charset val="204"/>
      </rPr>
      <t xml:space="preserve">по договору исполнение работ по подключению электроснабжения запланировано до 02.2024.
</t>
    </r>
    <r>
      <rPr>
        <u/>
        <sz val="8"/>
        <rFont val="Arial"/>
        <family val="2"/>
        <charset val="204"/>
      </rPr>
      <t>ООО "КРДВ Мурманск" на 01.02.2024:</t>
    </r>
    <r>
      <rPr>
        <sz val="8"/>
        <rFont val="Arial"/>
        <family val="2"/>
        <charset val="204"/>
      </rPr>
      <t xml:space="preserve"> Согласно отчету за 4 кв. 2023. инвестиции -15 225 млн. руб. по договору. Исполнение работ по подключению электроснабжения запланировано в феврале 2024.</t>
    </r>
    <r>
      <rPr>
        <u/>
        <sz val="8"/>
        <rFont val="Arial"/>
        <family val="2"/>
        <charset val="204"/>
      </rPr>
      <t xml:space="preserve">
ООО "КРДВ Мурманск" на 01.04.2024-01.05.2024:</t>
    </r>
    <r>
      <rPr>
        <sz val="8"/>
        <rFont val="Arial"/>
        <family val="2"/>
        <charset val="204"/>
      </rPr>
      <t xml:space="preserve"> Исполнение работ по подключению электроснабжения перенесено на декабрь 2024 по инициативе электроснабжающей организации.  
</t>
    </r>
    <r>
      <rPr>
        <u/>
        <sz val="8"/>
        <rFont val="Arial"/>
        <family val="2"/>
        <charset val="204"/>
      </rPr>
      <t>ООО "КРДВ Мурманск" на 01.06.2024</t>
    </r>
    <r>
      <rPr>
        <sz val="8"/>
        <rFont val="Arial"/>
        <family val="2"/>
        <charset val="204"/>
      </rPr>
      <t>: фактические инвестиции по отчету за 1 кв 2024 15,225 млн.</t>
    </r>
    <r>
      <rPr>
        <u/>
        <sz val="8"/>
        <rFont val="Arial"/>
        <family val="2"/>
        <charset val="204"/>
      </rPr>
      <t xml:space="preserve">
</t>
    </r>
    <r>
      <rPr>
        <sz val="8"/>
        <rFont val="Arial"/>
        <family val="2"/>
        <charset val="204"/>
      </rPr>
      <t xml:space="preserve">ООО "КРДВ Мурманск" на 01.07.2024: резидент формирует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t>
    </r>
    <r>
      <rPr>
        <u/>
        <sz val="8"/>
        <rFont val="Arial"/>
        <family val="2"/>
        <charset val="204"/>
      </rPr>
      <t xml:space="preserve">
ООО "КРДВ Мурманск" на 01.08.2024: </t>
    </r>
    <r>
      <rPr>
        <sz val="8"/>
        <rFont val="Arial"/>
        <family val="2"/>
        <charset val="204"/>
      </rPr>
      <t>принят на рассмотрение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Фактические инвестиции по отчету за 2 кв 2024 - 15,225 млн.
ООО "КРДВ Мурманск" на 01.09.2024: формируется пакет документов на заключение дополнительного соглашения (увеличение сроков реализации проекта по причине длительного согласования тех. присоединения. Ориентировочный срок - 12.2024.г).
ООО "КРДВ Мурманск" на 01.10.2024: 02.10.2024 направлены документы на заключение доп. соглашения (увеличены срроки реализации проекта на 1 год- до 01.12.2025) Подписнаие ДС ориентировочно ноябрь 2024.
ООО "КРДВ Мурманск" на 01.11.2024: 24.10.2024 подписано доп. соглашения (увеличены сроки реализации проекта на 1 год- до 01.12.2025).
ООО "КРДВ Мурманск" на 01.12.2024-01.04.2025: 24.10.2024 подписано доп. соглашения (увеличены сроки реализации проекта на 1 год- до 01.12.2025). Фактические инвестиции по отчету за 4 квартал 2024 составили - 15, 225 млн. руб., рабочие места не созданы.</t>
    </r>
    <r>
      <rPr>
        <u/>
        <sz val="8"/>
        <rFont val="Arial"/>
        <family val="2"/>
        <charset val="204"/>
      </rPr>
      <t xml:space="preserve">
</t>
    </r>
    <r>
      <rPr>
        <sz val="8"/>
        <rFont val="Arial"/>
        <family val="2"/>
        <charset val="204"/>
      </rPr>
      <t>Администрация Печенгского муниципального округа на 01.03.2025: МБУ «РЭС» согласовано опосредованное подключение объекта. Администрацией Печенгского округа направлено письмо в ПАО «Россети Северо-Запад» об ускорении решения вопроса по технологическому подключению объекта ООО «Золото Арктики» и о сроках его реализации (исх. от 31.01.2025 №522). Ответ от ПАО "Россети-Северо Запад" не получен.</t>
    </r>
    <r>
      <rPr>
        <u/>
        <sz val="8"/>
        <rFont val="Arial"/>
        <family val="2"/>
        <charset val="204"/>
      </rPr>
      <t xml:space="preserve">
На 01.04.2025: </t>
    </r>
    <r>
      <rPr>
        <sz val="8"/>
        <rFont val="Arial"/>
        <family val="2"/>
        <charset val="204"/>
      </rPr>
      <t>повторно направлено  письмо в ПАО "Россети Северо-Запад" о сроках его реализации (исх. от 26.03.2025 №1750). Ответ не получен.</t>
    </r>
  </si>
  <si>
    <r>
      <t xml:space="preserve">Реализация проекта кафе на колесах
</t>
    </r>
    <r>
      <rPr>
        <b/>
        <sz val="8"/>
        <rFont val="Arial"/>
        <family val="2"/>
        <charset val="204"/>
      </rPr>
      <t>ЗАВЕРШЕНО в 2021 году</t>
    </r>
  </si>
  <si>
    <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u/>
        <sz val="8"/>
        <rFont val="Arial"/>
        <family val="2"/>
        <charset val="204"/>
      </rPr>
      <t>Администрация Печенгского муниц округа на 01.12.2022</t>
    </r>
    <r>
      <rPr>
        <sz val="8"/>
        <rFont val="Arial"/>
        <family val="2"/>
        <charset val="204"/>
      </rPr>
      <t xml:space="preserve">: без изменений. Проект реализован, сейчас только создание рабочих мест.
</t>
    </r>
    <r>
      <rPr>
        <u/>
        <sz val="8"/>
        <rFont val="Arial"/>
        <family val="2"/>
        <charset val="204"/>
      </rPr>
      <t>Администрация Печенгского муниц округа на 01.01.2023</t>
    </r>
    <r>
      <rPr>
        <sz val="8"/>
        <rFont val="Arial"/>
        <family val="2"/>
        <charset val="204"/>
      </rPr>
      <t xml:space="preserve">: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t>
    </r>
    <r>
      <rPr>
        <u/>
        <sz val="8"/>
        <rFont val="Arial"/>
        <family val="2"/>
        <charset val="204"/>
      </rPr>
      <t>На 01.02.2023-01.09.2023</t>
    </r>
    <r>
      <rPr>
        <sz val="8"/>
        <rFont val="Arial"/>
        <family val="2"/>
        <charset val="204"/>
      </rPr>
      <t xml:space="preserve">- без изменений, фудтрак функционирует в штатном режиме.
</t>
    </r>
    <r>
      <rPr>
        <u/>
        <sz val="8"/>
        <rFont val="Arial"/>
        <family val="2"/>
        <charset val="204"/>
      </rPr>
      <t>На 01.11.2023</t>
    </r>
    <r>
      <rPr>
        <sz val="8"/>
        <rFont val="Arial"/>
        <family val="2"/>
        <charset val="204"/>
      </rPr>
      <t xml:space="preserve">: фудтрак функционирует на мероприятиях.
</t>
    </r>
    <r>
      <rPr>
        <u/>
        <sz val="8"/>
        <rFont val="Arial"/>
        <family val="2"/>
        <charset val="204"/>
      </rPr>
      <t>Администрация Печенгского муниц округа на 01.12.2023:</t>
    </r>
    <r>
      <rPr>
        <sz val="8"/>
        <rFont val="Arial"/>
        <family val="2"/>
        <charset val="204"/>
      </rPr>
      <t xml:space="preserve"> без изменений, рассматриваются варианты размещения в г. Заполярный.
</t>
    </r>
    <r>
      <rPr>
        <u/>
        <sz val="8"/>
        <rFont val="Arial"/>
        <family val="2"/>
        <charset val="204"/>
      </rPr>
      <t>Администрация Печенгского муниц округа на 01.01.2024:</t>
    </r>
    <r>
      <rPr>
        <sz val="8"/>
        <rFont val="Arial"/>
        <family val="2"/>
        <charset val="204"/>
      </rPr>
      <t xml:space="preserve"> Изменено место размещения фудтрака. Получено разрешение на размещение НТО (фудтрака) в г. Заполярный, между домами № 12 и № 14б по ул. Бабикова (на круглогодичный период с 25.12.2023 по 24.12.2024). ИП Ташова И.И. проводит работу по заключению договора на подключение к сетям электроснабжения.
</t>
    </r>
    <r>
      <rPr>
        <u/>
        <sz val="8"/>
        <rFont val="Arial"/>
        <family val="2"/>
        <charset val="204"/>
      </rPr>
      <t>Администрация Печенгского муниц округа 01.04.2023:</t>
    </r>
    <r>
      <rPr>
        <sz val="8"/>
        <rFont val="Arial"/>
        <family val="2"/>
        <charset val="204"/>
      </rPr>
      <t xml:space="preserve"> администрацией оказана помощь в поиске подрядчика для прокладки кабеля от фудтрака до точки подключения в соответствии с ТУ. ИП Ташовой И.И. достигнута договоренность о выполнении работ по прокладке кабеля.
</t>
    </r>
    <r>
      <rPr>
        <u/>
        <sz val="8"/>
        <rFont val="Arial"/>
        <family val="2"/>
        <charset val="204"/>
      </rPr>
      <t>Администрация Печенгского муниц округа на 01.07.2024:</t>
    </r>
    <r>
      <rPr>
        <sz val="8"/>
        <rFont val="Arial"/>
        <family val="2"/>
        <charset val="204"/>
      </rPr>
      <t xml:space="preserve"> Ташовой И.И.продолжается поиск финансирования для прокладки кабеля и перемещения фудтрака с набережной в г. Кола Мурманской области.
Администрация Печенгского муниц округа на 01.08.2024: Фудтрак осуществляет деятельность на набережной в г. Кола Мурманской области. ИП Ташова И.И. осуществляет работу по проведению кабеля для подключения фудтрака в г. Заполярный между домами № 12 и № 14б по ул. Бабикова.
Администрация Печенгского муниц округа на 01.09.2024: фудтрак принимал участие в фестивалях в Печенгском округе. С 26.08.2024 размещен в г.Заполярный, подключен, осуществляет свою деятельность между домами № 12 и № 14б по ул. Бабикова.
На 01.11-01.04.2025: фудтрак осуществляет свою деятельность в штатном режиме.</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</si>
  <si>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</si>
  <si>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Мурманской области на 01.05.2023-01.06.2023:</t>
    </r>
    <r>
      <rPr>
        <sz val="8"/>
        <rFont val="Arial"/>
        <family val="2"/>
        <charset val="204"/>
      </rPr>
      <t xml:space="preserve"> без изменений. В июне ожидается объявление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sz val="8"/>
        <rFont val="Arial"/>
        <family val="2"/>
        <charset val="204"/>
      </rPr>
      <t xml:space="preserve"> 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 xml:space="preserve">Подписание допсоглашения запланировано на 06.09-07.09.2023 года.
</t>
    </r>
    <r>
      <rPr>
        <u/>
        <sz val="8"/>
        <rFont val="Arial"/>
        <family val="2"/>
        <charset val="204"/>
      </rPr>
      <t xml:space="preserve">Комитет по туризму Мурманской области на 01.10.2023-01.11.2023: </t>
    </r>
    <r>
      <rPr>
        <sz val="8"/>
        <rFont val="Arial"/>
        <family val="2"/>
        <charset val="204"/>
      </rPr>
      <t xml:space="preserve">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сверхглубокая", "Плавильный цех", "Шахта Каула-Котсельваара". На 2023 год запланирована разработка концепции (президентский грант культурных инициатив ПФКИ-23-2-006247)
</t>
    </r>
    <r>
      <rPr>
        <u/>
        <sz val="8"/>
        <rFont val="Arial"/>
        <family val="2"/>
        <charset val="204"/>
      </rPr>
      <t>Комитет по туризму Мурманской области на 01.12.2023</t>
    </r>
    <r>
      <rPr>
        <sz val="8"/>
        <rFont val="Arial"/>
        <family val="2"/>
        <charset val="204"/>
      </rPr>
      <t xml:space="preserve"> по устной информации,  полученной от АНО "Вторая школа" в настоящее время идет работа по  выбору решения/концепции реализации мероприятия и поиск руководителя проекта. Комитетом от 01.12.2023 подготовлено письмо в адрес АНО "Вторая школа" о предоставлении план-графика исполнения мероприятия, на текущий момент ответ не получен. </t>
    </r>
    <r>
      <rPr>
        <i/>
        <sz val="8"/>
        <rFont val="Arial"/>
        <family val="2"/>
        <charset val="204"/>
      </rPr>
      <t xml:space="preserve">
</t>
    </r>
    <r>
      <rPr>
        <u/>
        <sz val="8"/>
        <rFont val="Arial"/>
        <family val="2"/>
        <charset val="204"/>
      </rPr>
      <t xml:space="preserve">Комитет по туризму Мурманской области на 01.01.2024: </t>
    </r>
    <r>
      <rPr>
        <sz val="8"/>
        <rFont val="Arial"/>
        <family val="2"/>
        <charset val="204"/>
      </rPr>
      <t xml:space="preserve">без изменений. Ответ от АНО "Вторая Школа"  о предоставлении план-графика не получен. В ближайшее время будет подготовлено повторное письмо о необходимости информирования о процессе реализации мероприятия. </t>
    </r>
    <r>
      <rPr>
        <i/>
        <sz val="8"/>
        <rFont val="Arial"/>
        <family val="2"/>
        <charset val="204"/>
      </rPr>
      <t xml:space="preserve">
Обращаем внимание, что Комитет является участником реализации мероприятия в части поиска источника финансирования разработки ПД и поиска инвестора.  В настоящий момент средства для реализации мероприятия изысканы, инвестор - ПАО ГМК "Норильский никель", который самостоятельно принимает решение о создании проектной группы данного мероприятия.
</t>
    </r>
    <r>
      <rPr>
        <u/>
        <sz val="8"/>
        <rFont val="Arial"/>
        <family val="2"/>
        <charset val="204"/>
      </rPr>
      <t xml:space="preserve">Комитет по туризму Мурманской области на 01.02.2024: </t>
    </r>
    <r>
      <rPr>
        <sz val="8"/>
        <rFont val="Arial"/>
        <family val="2"/>
        <charset val="204"/>
      </rPr>
      <t xml:space="preserve">В соответствии с ответом Росимущества от 29.01.2024 № 51-ДЕ-05/845 на запрос администрации Печенгского округа о передаче ЗУ, в его границах расположены 8 объектов недвижимости, права на которые не оформлены. Требуется проведение совместного совещания МТУ Росимущества и администрации Печенгского округа. 
</t>
    </r>
    <r>
      <rPr>
        <u/>
        <sz val="8"/>
        <rFont val="Arial"/>
        <family val="2"/>
        <charset val="204"/>
      </rPr>
      <t xml:space="preserve">Комитет по туризму Мурманской области на 01.04.2024-01.06.2024: </t>
    </r>
    <r>
      <rPr>
        <sz val="8"/>
        <rFont val="Arial"/>
        <family val="2"/>
        <charset val="204"/>
      </rPr>
      <t xml:space="preserve">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истекает срок обращения собственника на распоряжение земельным участком и зданиями, которые на нем находятся. В дальнейшем администрация м.о готовит обращение в суд о передаче земель и зданий участка в собственность муниципалитета. После чего будет проведена работа по разработке проекта музейного пространства.
</t>
    </r>
    <r>
      <rPr>
        <u/>
        <sz val="8"/>
        <rFont val="Arial"/>
        <family val="2"/>
        <charset val="204"/>
      </rPr>
      <t>Комитет по туризму Мурманской области на 01.07.2024-01.08.2024:</t>
    </r>
    <r>
      <rPr>
        <sz val="8"/>
        <rFont val="Arial"/>
        <family val="2"/>
        <charset val="204"/>
      </rPr>
      <t xml:space="preserve">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Не ранее августа будут начаты кадастровые работы, далее уже - процесс формирования земельных участков для передачи в собственность. По итогу процедур - оформление в собственность будет возможно НЕ РАНЕЕ 01.10.2024. После чего будет начата работа по разработке проекта музейного пространства.
Комитет по туризму Мурманской области на 01.09.2024: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В августе информация о земельных участках с кадастровыми номерами 51:03:0060102:20 и 51:03:0060102:2788 направлена в перечень предложений Мурманской области в части передачи из федеральной собственности в региональную в адрес Председателя Совета Федераций В.И. Матвиенко через Министерство имущественных отношений Мурманской области. После согласования будет запущен процесс формирования земельных участков для передачи в собственность. По итогу процедур - оформление в собственность будет возможно НЕ РАНЕЕ 01.10.2024. После чего будет начата работа по разработке проекта музейного пространства.
АНО "Центр социальных проектов "Вторая школа" на 01.05.2024: В настоящее время разрабатывается Техническое задание на разработку Стратегии развития Туристического кластера.
Продолжается работа по передаче земельных участков из федеральной собственности муниципалитету. 22.03.2024 – на Совещании по вопросу реализации проектов Соглашения между ПАО «ГМК «Норильский никель» и Правительством Мурманской области, принято решение разработать дизайн-проект Кольской сверхглубокой скважины, в качестве объекта туристического показа. Исполнение до 01.08.2024.
На еженедельной основе проходят совещания , совместно с представителями АО "Кольская ГМК", ООО "Роза Хутор". 22-27 июня - состоялся рабочий выезд в Никель команды разработчиков Программы развития Туристического кластера. Посещены объектов "Кольская сверхглубокая", "Плавильный цех", Шахта Каула-Котсельваара". Начаты работы:  1.ИП Маквоский -разработка бренда объекта на базе бывшей шахты Каула-Котсельваара и бывшего здания  АБК- до 1 августа 2024 года. 2. Сибирская лаборатория урбанистики - разработка программы развития кластера промышленного туризма в Печенгском муниципальном округе  Мурманской области, включающего в себя плавильный  цех, Кольскую сверхглубокую скважину и шахту Каула-Котсельваара - 190 дней ( 18 октября) 3. Хромых, Андреев, Гергая (Санкт-Петербургская государственная художественно-промышленная академия им. А.Л.Штиглица) - дизайн-проект туристического маршрута на Кольскую сверхглубокую скважину.  4. Инсталл Техно Креатив групп (И.Сидельников) - "Печенгские тундры: трехмерная модель территории Индустриального кластера"- по 20 декабря 2024.
Комитет по туризму Мурманской области на 01.10.2024-01.11.2024: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В настоящее время с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В настоящий момент администрацией направлен пакет документов в МТУ Росимущества по передаче данного ЗУ в постоянное бесрочное пользование. Документы находятся на рассмотрении в МТУ Росимущество. После чего будет начата работа по разработке проекта музейного пространства.
Комитет по туризму Мурманской области на 01.10.2024-01.12.2024: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На первую половину декабря 2024 запланировано совещание с представителями МТУ Росимущество, Министерства имущественных отношений МО и администрации Печенгского муниципального округа в целях определения вида права пользования земельными участками, наиболее подходящего для Печенгского муниципального округа.  По результатам совещания  пакет документов на предоставление  данного ЗУ в пользование будет направлен в МТУ Росимущества. После рассмотрения документов и принятия положительного решения о передаче участка в муниципальную собственность, будет начата работа по разработке проекта музейного пространства.
Комитет по туризму Мурманской области на 01.01.2025: С целью создания музейного пространства на базе Кольской сверхглубокой скважины администрацией Печенгского м. о. ведется работа по принятию земельного участка из федеральной собственности в муниципальную.16.06.2024 истек срок обращения собственника на распоряжение земельным участком и зданиями, которые на нем находятся. Собственник не выявлен. Осуществлена рассылка всем заинтересованным лицам, организациям, о том, что собственники не выявлены. Администрацией Печенгского муниципального округа завершена процедура по признанию бесхозяйственными ОКС в границах ЗУ № 51:03:0060102:20. В ноябре 2024 года ЗУ № 51:03:0060102:20 и ЗУ № 51:03:0060102:2788 переданы в безвозмездное пользование администрации Печенгского муниципального округа. До конца января 2025 запланировано проведение совещания с представителями АНО «Центр социальных проектов Печенгского района «Вторая школа» по реализации соглашения с ПАО «ГМК «Норильский никель» и по вопросу разработки проекта музейного пространства.
Комитет по туризму Мурманской области на 01.03.2025 Администрацией Печенгского муниципального округа направлены письма в   МТУ «Росимущества по Мурманской области и Республике Карелия» в целях передачи ЗУ 51:03:0060102:20 и 51:03:0070406:2788 из федеральной собственности в муниципальную. Комитетом по туризму МО разработана схема трассировки и направлена в АНО «Центр социальных проектов Печенгского района «Вторая школа», Министерство транспорта и дорожного хозяйства Мурманской области, Администрацию Печенгского муниципального округа и АО «Кольская ГМК» для рассмотрения в части выбора наиболее приемлемого варианта дороги и возможность ее дальнейшей постановки на учет в качестве дороги V категории (грунтовая дорога с интенсивностью движения до 200 транспортных средств в сутки).
Комитет по туризму Мурманской области на 01.04.2025:  Администрации Печенгского муниципального округа МТУ «Росимущества по Мурманской области и Республике Карелия» отказано в передаче ЗУ 51:03:0060102:20 и 51:03:0070406:2788 из федеральной собственности в муниципальную на основании того, что в границах земельного участка №51:03:0060102:2788 расположены водные объекты. В соответствии с ответом администрации Печенгского муниципального округа в целях принятия окончательного решения по трассировке необходимо проведение комиссионного обследования маршрута в летнее время (вх. № 34/515 от 07.03.25)    </t>
    </r>
  </si>
  <si>
    <r>
      <t xml:space="preserve">Разработка концепции "Плавильный цех - новое городское пространство"
</t>
    </r>
    <r>
      <rPr>
        <b/>
        <sz val="8"/>
        <rFont val="Arial"/>
        <family val="2"/>
        <charset val="204"/>
      </rPr>
      <t>В СТАДИИ СОГЛАСОВАНИЯ РЕАЛИЗАЦИЯ В РАМКАХ МЕРОПРИЯТИЯ 3.9</t>
    </r>
  </si>
  <si>
    <r>
      <rPr>
        <u/>
        <sz val="8"/>
        <rFont val="Arial"/>
        <family val="2"/>
        <charset val="204"/>
      </rPr>
      <t>Комитет по туризму Мурманской области на 01.01.2023</t>
    </r>
    <r>
      <rPr>
        <sz val="8"/>
        <rFont val="Arial"/>
        <family val="2"/>
        <charset val="204"/>
      </rPr>
      <t xml:space="preserve">: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
</t>
    </r>
    <r>
      <rPr>
        <u/>
        <sz val="8"/>
        <rFont val="Arial"/>
        <family val="2"/>
        <charset val="204"/>
      </rPr>
      <t>Комитет по туризму Мурманской области на 01.03.2023-01.07.2023</t>
    </r>
    <r>
      <rPr>
        <sz val="8"/>
        <rFont val="Arial"/>
        <family val="2"/>
        <charset val="204"/>
      </rPr>
      <t xml:space="preserve">: без изменений.
</t>
    </r>
    <r>
      <rPr>
        <u/>
        <sz val="8"/>
        <rFont val="Arial"/>
        <family val="2"/>
        <charset val="204"/>
      </rPr>
      <t>Комитет по туризму Мурманской области на 01.08.2023-01.09.2023:</t>
    </r>
    <r>
      <rPr>
        <sz val="8"/>
        <rFont val="Arial"/>
        <family val="2"/>
        <charset val="204"/>
      </rPr>
      <t xml:space="preserve"> в случае подписания соглашения по п. 3.9  данное мероприятие будет реализовано в рамках данного соглашения. 
Комитет по туризму Мурманской области на 01.10.2023-01.12.2023: данное мероприятие будет реализовано в рамках мероприятия 3.9.
</t>
    </r>
  </si>
  <si>
    <r>
      <t xml:space="preserve">Создание пекарни-кондитерской BROD
</t>
    </r>
    <r>
      <rPr>
        <b/>
        <sz val="8"/>
        <rFont val="Arial"/>
        <family val="2"/>
        <charset val="204"/>
      </rPr>
      <t>ЗАВЕРШЕНО в 2022 году</t>
    </r>
  </si>
  <si>
    <r>
      <t xml:space="preserve">Реализация проекта "Еда на колесах"
</t>
    </r>
    <r>
      <rPr>
        <b/>
        <sz val="8"/>
        <rFont val="Arial"/>
        <family val="2"/>
        <charset val="204"/>
      </rPr>
      <t>ЗАВЕРШЕНО в 2021 году</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</si>
  <si>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
</t>
    </r>
    <r>
      <rPr>
        <u/>
        <sz val="8"/>
        <rFont val="Arial"/>
        <family val="2"/>
        <charset val="204"/>
      </rPr>
      <t>Администрация Печенгского муниц округа на 01.06.2023, 01.07.2023, 01.08.2023, 01.09.2023:</t>
    </r>
    <r>
      <rPr>
        <sz val="8"/>
        <rFont val="Arial"/>
        <family val="2"/>
        <charset val="204"/>
      </rPr>
      <t xml:space="preserve"> создано 11 рабочих мест, пекарня-кондитерская функционирует в штатном режиме.
</t>
    </r>
    <r>
      <rPr>
        <u/>
        <sz val="8"/>
        <rFont val="Arial"/>
        <family val="2"/>
        <charset val="204"/>
      </rPr>
      <t xml:space="preserve">Администрация Печенгского муниц округа на 01.01.2024-01.04.2024: </t>
    </r>
    <r>
      <rPr>
        <sz val="8"/>
        <rFont val="Arial"/>
        <family val="2"/>
        <charset val="204"/>
      </rPr>
      <t>проходимость в день около 345 чел., создано 11 рабочих мест. Пекарня-кондитерская функционирует в штатном режиме.
Администрация Печенгского муниц округа на 01.10.2024: пекарня-кондитерская функционирует в штатном режиме, проходимость в месяц около 200 чел.
Администрация Печенгского муниц округа на 01.12.2024: пекарня-кондитерская функционирует в штатном режиме, проходимость около 70 чел. в день, в месяц около 2000 чел. 
Администрация Печенгского муниц округа на 01.01.2025:  пекарня-кондитерская функционирует в штатном режиме, создано 11 рабочих мест, проходимость около 120-140 чел. в день, в месяц - 4273 чел.
Администрация Печенгского муниц округа на 01.04.2025:  пекарня-кондитерская функционирует в штатном режиме, создано 13 рабочих мест, проходимость около 120-150 чел. в день, в месяц - 3860 чел.</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</si>
  <si>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фудтрак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u/>
        <sz val="8"/>
        <rFont val="Arial"/>
        <family val="2"/>
        <charset val="204"/>
      </rPr>
      <t xml:space="preserve">Администрация Печенгского муниц округа на 01.02.2023-01.09.2023: </t>
    </r>
    <r>
      <rPr>
        <sz val="8"/>
        <rFont val="Arial"/>
        <family val="2"/>
        <charset val="204"/>
      </rPr>
      <t xml:space="preserve">без изменений, два фудтрака работают в штатном режиме.
</t>
    </r>
    <r>
      <rPr>
        <u/>
        <sz val="8"/>
        <rFont val="Arial"/>
        <family val="2"/>
        <charset val="204"/>
      </rPr>
      <t>Администрация Печенгского муниц округа на 01.01.2024 - 01.04.2024:</t>
    </r>
    <r>
      <rPr>
        <sz val="8"/>
        <rFont val="Arial"/>
        <family val="2"/>
        <charset val="204"/>
      </rPr>
      <t xml:space="preserve"> Два фудтрака работают в штатном режиме, в том числе участвуют в массовых мероприятиях по области. Созданы 10 рабочих мест. Средняя проходимость 900 человек в месяц. 
Администрация Печенгского муниц округа на 01.08.2024: Два фудтрака работают в штатном режиме, в том числе участвуют в массовых мероприятиях по области. Работают 6 человек.
Администрация Печенгского муниц округа на 01.10.2024: Два фудтрака работают, в том числе участвуют в массовых мероприятиях по области. Работают 4 человека. 
Администрация Печенгского муниц округа на 01.12.2024: в пгт. Печенга - фудтрак работает в штатном режиме, работают 3 человека, в г. Заполярный - фудтрак не работает, т.к. нет кадров. 
Администрация Печенгского муниц округа на 01.01.2025: в пгт. Печенга - фудтрак работает в штатном режиме, работают 5 человек, в г. Заполярный - фудтрак работает в штатном режиме, работает  1 чел.
Администрация Печенгского муниц округа на 01.04.2025: в пгт. Печенга - фудтрак работает в штатном режиме, работают 4 человека, в г. Заполярный - фудтрак работает в штатном режиме, работает  1 чел.</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</si>
  <si>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ЗАВЕРШЕНО в 2023 году</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</si>
  <si>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ЗАВЕРШЕНО в 2024 году</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</si>
  <si>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ПРИОСТАНОВЛЕНО</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</si>
  <si>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</si>
  <si>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на 01.01.2023</t>
    </r>
    <r>
      <rPr>
        <sz val="8"/>
        <rFont val="Arial"/>
        <family val="2"/>
        <charset val="204"/>
      </rPr>
      <t xml:space="preserve">: ЗУ поставлен на кадастровый учет (51:03:0020101:1864), готовят на подачу в МИО документы для заключения договора аренды ЗУ.
</t>
    </r>
    <r>
      <rPr>
        <u/>
        <sz val="8"/>
        <rFont val="Arial"/>
        <family val="2"/>
        <charset val="204"/>
      </rPr>
      <t>ООО "КРДВ Мурманск" на 01.02.2023-01.03.2023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
</t>
    </r>
    <r>
      <rPr>
        <u/>
        <sz val="8"/>
        <rFont val="Arial"/>
        <family val="2"/>
        <charset val="204"/>
      </rPr>
      <t>ООО "КРДВ Мурманск" на 01.05.2023</t>
    </r>
    <r>
      <rPr>
        <sz val="8"/>
        <rFont val="Arial"/>
        <family val="2"/>
        <charset val="204"/>
      </rPr>
      <t xml:space="preserve">: подано заявление в МИО МО на заключение договора аренды земельного участка.
</t>
    </r>
    <r>
      <rPr>
        <u/>
        <sz val="8"/>
        <rFont val="Arial"/>
        <family val="2"/>
        <charset val="204"/>
      </rPr>
      <t xml:space="preserve">ООО "КРДВ Мурманск" на 01.06.2023-01.09.2023: </t>
    </r>
    <r>
      <rPr>
        <sz val="8"/>
        <rFont val="Arial"/>
        <family val="2"/>
        <charset val="204"/>
      </rPr>
      <t xml:space="preserve">ВРИ земельного участка изменен на "земли особо охраняемых территорий и объектов". Договор аренды в процессе заключения.
</t>
    </r>
    <r>
      <rPr>
        <u/>
        <sz val="8"/>
        <rFont val="Arial"/>
        <family val="2"/>
        <charset val="204"/>
      </rPr>
      <t>ООО "КРДВ Мурманск" на 01.10.2023-01.11.2023:</t>
    </r>
    <r>
      <rPr>
        <sz val="8"/>
        <rFont val="Arial"/>
        <family val="2"/>
        <charset val="204"/>
      </rPr>
      <t xml:space="preserve"> инвестором принято решение о расторжении соглашения и перераспределение финансирования на другие проекты.
ООО "КРДВ Мурманск" на 01.12.2023-01.10.2024: Резидент не выходит на связь, соглашение планировал расторгать.
ООО "КРДВ" Мурманск на 01.11.2024-01.01.2025: Резидент направил заявление на расторжение. На данный момент - подготовка соглашения о расторжении.
ООО "КРДВ" Мурманск на 01.03.2025: Документы на расторжение на стороне инвестора.
ООО "КРДВ Мурманск" на 01.04.2025: Соглашение расторгнуто по инициативе инвестора от 10.03.2025г.
</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</si>
  <si>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на 01.02.2023-01.10.2023: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на 01.11.2023:</t>
    </r>
    <r>
      <rPr>
        <sz val="8"/>
        <rFont val="Arial"/>
        <family val="2"/>
        <charset val="204"/>
      </rPr>
      <t xml:space="preserve"> фактические инвестиции составляют 24,27 млн.руб.
</t>
    </r>
    <r>
      <rPr>
        <u/>
        <sz val="8"/>
        <rFont val="Arial"/>
        <family val="2"/>
        <charset val="204"/>
      </rPr>
      <t xml:space="preserve">ООО "КРДВ Мурманск" на 01.11.2023-01.01.2024: </t>
    </r>
    <r>
      <rPr>
        <sz val="8"/>
        <rFont val="Arial"/>
        <family val="2"/>
        <charset val="204"/>
      </rPr>
      <t xml:space="preserve">ведутся СМР по участку 1670: ведется строительство, заключены договоры на поставку электроэнергии, воды и водоотведения. Э/э сети смонтированы.
</t>
    </r>
    <r>
      <rPr>
        <u/>
        <sz val="8"/>
        <rFont val="Arial"/>
        <family val="2"/>
        <charset val="204"/>
      </rPr>
      <t>ООО "КРДВ Мурманск" на 01.02.2024-01.04.2024</t>
    </r>
    <r>
      <rPr>
        <sz val="8"/>
        <rFont val="Arial"/>
        <family val="2"/>
        <charset val="204"/>
      </rPr>
      <t xml:space="preserve">: фактические инвестиции составляют 32,4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t>
    </r>
    <r>
      <rPr>
        <u/>
        <sz val="8"/>
        <rFont val="Arial"/>
        <family val="2"/>
        <charset val="204"/>
      </rPr>
      <t>ООО "КРДВ Мурманск" на 01.05.2024</t>
    </r>
    <r>
      <rPr>
        <sz val="8"/>
        <rFont val="Arial"/>
        <family val="2"/>
        <charset val="204"/>
      </rPr>
      <t xml:space="preserve"> фактические инвестиции составляют 39,9 млн.руб. Ожидается утверждение Генплана Печенгского муниципального округа для продолжения оформления участка в аренду. Заключены договоры на закупку оборудования.
ООО "КРДВ Мурманск" на 01.06.2024-01.09.2024: отставаний по план-графику нет. Участок 51:03:0020101:1862 площадью 8298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обновленный генплан Печенгского округа. 
Участок 51:03:0020101:1670 площадью 3407 кв. м, находящийся в аренде, включен в проект. Получено разрешение на строительство. Заключены договора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ООО "КРДВ Мурманск" на 01.06.2024-01.11.2024: отставаний по план-графику нет. Участок 51:03:0020101:1862 площадью 8298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обновленный генплан Печенгского округа. 
Участок 51:03:0020101:1670 площадью 3407 кв. м, находящийся в аренде, включен в проект. Получено разрешение на строительство. Заключены договора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проводится озеленение. Показатели ФХД отсутствуют. Отчет за 3 квартал 2024 находится на согласовании.
ООО "КРДВ Мурманск" на 01.12.2024-01.01.2025: отставаний по план-графику нет. Участок 51:03:0020101:1862 площадью 8298 кв.м поставлен на кадастровый учет, находится в процессе получения в аренду. В 3 кв.2024 на этот участок получено разрешение сроком на 10 лет на размещение объектов водоснабжения и водоотведения, линий электропередач. 
Участок 51:03:0020101:1670 площадью 3407 кв. м, находящийся в аренде, включен в проект. Получено разрешение на строительство. Заключены договоры на поставку электроэнергии, воды и водоотведение. Сети водоснабжения, водоотведения, канализации и электроснабжения смонтированы и находятся в работе. На данном участке выполняются строительно-монтажные работы, приобретается оборудование, проводится озеленение.  Показатели финансово-хозяйственной деятельности отсутствуют. В 3 кв. 2024 года выполнен ввод объекта первой очереди строительства - административного корпуса. 
ООО "КРДВ Мурманск" на 01.03.2025: В 4 кв. 2024 года осуществлялось оснащение возведенных объектов. 
ООО "КРДВ Мурманск" на 01.04.2025:без изменений</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</si>
  <si>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</si>
  <si>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t xml:space="preserve">Закупка медицинского оборудования
</t>
    </r>
    <r>
      <rPr>
        <b/>
        <sz val="8"/>
        <rFont val="Arial"/>
        <family val="2"/>
        <charset val="204"/>
      </rPr>
      <t>ЗАВЕРШЕНО в 2024 году</t>
    </r>
  </si>
  <si>
    <r>
      <t xml:space="preserve">Капитальный ремонт поликлиники в г. Заполярном
</t>
    </r>
    <r>
      <rPr>
        <b/>
        <sz val="8"/>
        <rFont val="Arial"/>
        <family val="2"/>
        <charset val="204"/>
      </rPr>
      <t>ЗАВЕРШЕНО в 2023 году</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</si>
  <si>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 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u/>
        <sz val="8"/>
        <rFont val="Arial"/>
        <family val="2"/>
        <charset val="204"/>
      </rPr>
      <t>Минздрав на 01.07.2023-01.08.2023: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u/>
        <sz val="8"/>
        <rFont val="Arial"/>
        <family val="2"/>
        <charset val="204"/>
      </rPr>
      <t>Минздрав на 01.10.2023</t>
    </r>
    <r>
      <rPr>
        <sz val="8"/>
        <rFont val="Arial"/>
        <family val="2"/>
        <charset val="204"/>
      </rPr>
      <t xml:space="preserve">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u/>
        <sz val="8"/>
        <rFont val="Arial"/>
        <family val="2"/>
        <charset val="204"/>
      </rPr>
      <t>Минздрав на 01.11.2023:</t>
    </r>
    <r>
      <rPr>
        <sz val="8"/>
        <rFont val="Arial"/>
        <family val="2"/>
        <charset val="204"/>
      </rPr>
      <t xml:space="preserve"> Оборудование поставлено в полном объеме: 15.02.2023 поставлен светильник передвижной; 24.05.2023  поставлен УЗИ;  02.11.2023 введен в эксплуатацию КТ. 
</t>
    </r>
    <r>
      <rPr>
        <u/>
        <sz val="8"/>
        <rFont val="Arial"/>
        <family val="2"/>
        <charset val="204"/>
      </rPr>
      <t>Минздрав на 01.12.2023</t>
    </r>
    <r>
      <rPr>
        <sz val="8"/>
        <rFont val="Arial"/>
        <family val="2"/>
        <charset val="204"/>
      </rPr>
      <t xml:space="preserve">. Оборудование на 2023 год поставлено и введено в эксплуатацию в полном объеме.
</t>
    </r>
    <r>
      <rPr>
        <u/>
        <sz val="8"/>
        <rFont val="Arial"/>
        <family val="2"/>
        <charset val="204"/>
      </rPr>
      <t>Минздрав на 01.01.2024</t>
    </r>
    <r>
      <rPr>
        <sz val="8"/>
        <rFont val="Arial"/>
        <family val="2"/>
        <charset val="204"/>
      </rPr>
      <t xml:space="preserve"> В рамках ПМПЗЗ поставлено и введено в эксплуатацию 3 ед. оборудования. Кроме того  за счет средств областного бюджета приобретено оборудование для оснащения  модульных ФАП и амбулатории.
Минздрав на 01.02.2024-01.04.2024 С целью опережающей реализации мероприятий регионального проекта модернизации первичного звена здравоохранения Мурманской области, запланированных на 2024 год, в учреждении уже поставлено и введено  в эксплуатацию 2 ед. оборудования (УЗИ).</t>
    </r>
  </si>
  <si>
    <r>
      <rPr>
        <u/>
        <sz val="8"/>
        <rFont val="Arial"/>
        <family val="2"/>
        <charset val="204"/>
      </rPr>
      <t xml:space="preserve">МИНСТРОЙ на 01.08.2022: </t>
    </r>
    <r>
      <rPr>
        <sz val="8"/>
        <rFont val="Arial"/>
        <family val="2"/>
        <charset val="204"/>
      </rPr>
      <t xml:space="preserve">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
</t>
    </r>
    <r>
      <rPr>
        <u/>
        <sz val="8"/>
        <rFont val="Arial"/>
        <family val="2"/>
        <charset val="204"/>
      </rPr>
      <t xml:space="preserve">МИНСТРОЙ на 01.09.2022: </t>
    </r>
    <r>
      <rPr>
        <sz val="8"/>
        <rFont val="Arial"/>
        <family val="2"/>
        <charset val="204"/>
      </rPr>
      <t xml:space="preserve">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u/>
        <sz val="8"/>
        <rFont val="Arial"/>
        <family val="2"/>
        <charset val="204"/>
      </rPr>
      <t>МИНЗДРАВ на 01.11.2022: т</t>
    </r>
    <r>
      <rPr>
        <sz val="8"/>
        <rFont val="Arial"/>
        <family val="2"/>
        <charset val="204"/>
      </rPr>
      <t xml:space="preserve">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
</t>
    </r>
    <r>
      <rPr>
        <u/>
        <sz val="8"/>
        <rFont val="Arial"/>
        <family val="2"/>
        <charset val="204"/>
      </rPr>
      <t>МИНЗДРАВ на 01.12.2022: т</t>
    </r>
    <r>
      <rPr>
        <sz val="8"/>
        <rFont val="Arial"/>
        <family val="2"/>
        <charset val="204"/>
      </rPr>
      <t xml:space="preserve">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В настоящее время осуществляются работы по получению лицензии на оказание медицинской помощи.                                                                                                                                                                                                                                                                       
</t>
    </r>
    <r>
      <rPr>
        <u/>
        <sz val="8"/>
        <rFont val="Arial"/>
        <family val="2"/>
        <charset val="204"/>
      </rPr>
      <t xml:space="preserve">МИНЗДРАВ на 01.04.2023: </t>
    </r>
    <r>
      <rPr>
        <sz val="8"/>
        <rFont val="Arial"/>
        <family val="2"/>
        <charset val="204"/>
      </rPr>
      <t xml:space="preserve">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t>
    </r>
    <r>
      <rPr>
        <u/>
        <sz val="8"/>
        <rFont val="Arial"/>
        <family val="2"/>
        <charset val="204"/>
      </rPr>
      <t>МИНЗДРАВ на 01.07.2023:</t>
    </r>
    <r>
      <rPr>
        <sz val="8"/>
        <rFont val="Arial"/>
        <family val="2"/>
        <charset val="204"/>
      </rPr>
      <t xml:space="preserve"> Документы на получение лицензии находятся на рассмотрении в МЗ МО. Срок получения лицензии до 17.07.2023.
МИНЗДРАВ на 01.08.2023: 17.07.2023 начато оказание медицинской помощи.
</t>
    </r>
  </si>
  <si>
    <r>
      <t xml:space="preserve">Строительство модульного фельдшерско-акушерского пункта в поселке Корзуново 
</t>
    </r>
    <r>
      <rPr>
        <b/>
        <sz val="8"/>
        <rFont val="Arial"/>
        <family val="2"/>
        <charset val="204"/>
      </rPr>
      <t xml:space="preserve">
ЗАВЕРШЕНО в 2024 году
</t>
    </r>
    <r>
      <rPr>
        <sz val="8"/>
        <rFont val="Arial"/>
        <family val="2"/>
        <charset val="204"/>
      </rPr>
      <t xml:space="preserve">
</t>
    </r>
  </si>
  <si>
    <r>
      <t xml:space="preserve">Строительство модульного фельдшерско-акушерского пункта в населенном пункте Лиинахамари
</t>
    </r>
    <r>
      <rPr>
        <b/>
        <sz val="8"/>
        <rFont val="Arial"/>
        <family val="2"/>
        <charset val="204"/>
      </rPr>
      <t>ЗАВЕРШЕНО в 2024 году</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</si>
  <si>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 Техническая готовность – 23%.
</t>
    </r>
    <r>
      <rPr>
        <u/>
        <sz val="8"/>
        <rFont val="Arial"/>
        <family val="2"/>
        <charset val="204"/>
      </rPr>
      <t xml:space="preserve">МИНЗДРАВ на 01.08.2023: </t>
    </r>
    <r>
      <rPr>
        <sz val="8"/>
        <rFont val="Arial"/>
        <family val="2"/>
        <charset val="204"/>
      </rPr>
      <t xml:space="preserve">Без изменений
</t>
    </r>
    <r>
      <rPr>
        <u/>
        <sz val="8"/>
        <rFont val="Arial"/>
        <family val="2"/>
        <charset val="204"/>
      </rPr>
      <t>МИНЗДРАВ на 01.09.2023:</t>
    </r>
    <r>
      <rPr>
        <sz val="8"/>
        <rFont val="Arial"/>
        <family val="2"/>
        <charset val="204"/>
      </rPr>
      <t xml:space="preserve"> Осуществлен монтаж каркаса здания. Техническая готовность 25%.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r>
      <rPr>
        <u/>
        <sz val="8"/>
        <rFont val="Arial"/>
        <family val="2"/>
        <charset val="204"/>
      </rPr>
      <t>МИНЗДРАВ на 01.11.2023:</t>
    </r>
    <r>
      <rPr>
        <sz val="8"/>
        <rFont val="Arial"/>
        <family val="2"/>
        <charset val="204"/>
      </rPr>
      <t xml:space="preserve"> Осуществлен монтаж здания ФАПА с устройством теплового пола, установлены окна, ведутся внутренние работы. Техническая готовность 50%. Подрядчик нарушил сроки завершения работ согласно контракту. Завершение работ планируется до 20.12.2023.
</t>
    </r>
    <r>
      <rPr>
        <u/>
        <sz val="8"/>
        <rFont val="Arial"/>
        <family val="2"/>
        <charset val="204"/>
      </rPr>
      <t>МИНЗДРАВ на 01.12.2023: Р</t>
    </r>
    <r>
      <rPr>
        <sz val="8"/>
        <rFont val="Arial"/>
        <family val="2"/>
        <charset val="204"/>
      </rPr>
      <t xml:space="preserve">аботы продолжаются, Техническая готовность - 55%. Подрядчик нарушил сроки завершения работ согласно контракту. Работы планирует завершить на объекте до 20.12.2023. Кассовые расчеты будут произведены в начале 2024 года.
</t>
    </r>
    <r>
      <rPr>
        <u/>
        <sz val="8"/>
        <rFont val="Arial"/>
        <family val="2"/>
        <charset val="204"/>
      </rPr>
      <t xml:space="preserve">МИНЗДРАВ на 01.01.2024: </t>
    </r>
    <r>
      <rPr>
        <sz val="8"/>
        <rFont val="Arial"/>
        <family val="2"/>
        <charset val="204"/>
      </rPr>
      <t xml:space="preserve">Работы продолжаются, Техническая готовность - 85%. Подрядчик нарушил сроки завершения работ согласно контракту. Подрядчик работы планирует завершить на объекте до 01.02.2024. Кассовые расчеты будут произведены после завершения работ на объекте в полном объеме.
</t>
    </r>
    <r>
      <rPr>
        <u/>
        <sz val="8"/>
        <rFont val="Arial"/>
        <family val="2"/>
        <charset val="204"/>
      </rPr>
      <t>Минздрав на 01.02.2024.</t>
    </r>
    <r>
      <rPr>
        <sz val="8"/>
        <rFont val="Arial"/>
        <family val="2"/>
        <charset val="204"/>
      </rPr>
      <t xml:space="preserve"> Работы продолжаются. Техническая готовность - 96 %. Комиссией Учреждения осуществлен осмотр помещений ФАП для приемки, Подрядчику выставлен ряд замечаний с устранением до 10.02.2024.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СМР на объекте завершены. Акт от 11.03.02024. В настоящее время осуществляются работы по получению лицензии на оказание медицинской помощи. Планируемая дата получения лицензии - 17.04.2024.  
Минздрав на 01.05.2024. 18.04.2024 получена лицензия на оказание медицинской помощи. С 23.04.2024 оказывается медицинская помощь жителям н.п. Корзуново.                                                                                                   
</t>
    </r>
  </si>
  <si>
    <r>
      <rPr>
        <u/>
        <sz val="8"/>
        <rFont val="Arial"/>
        <family val="2"/>
        <charset val="204"/>
      </rPr>
      <t>МИНЗДРАВ на 01.11.2022</t>
    </r>
    <r>
      <rPr>
        <sz val="8"/>
        <rFont val="Arial"/>
        <family val="2"/>
        <charset val="204"/>
      </rPr>
      <t xml:space="preserve">: 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 Подрядчик нарушил сроки завершения работ согласно контакту. Завершение работ планируется до 30.11.2023
</t>
    </r>
    <r>
      <rPr>
        <u/>
        <sz val="8"/>
        <rFont val="Arial"/>
        <family val="2"/>
        <charset val="204"/>
      </rPr>
      <t xml:space="preserve">Минздрав на 01.10.2023 </t>
    </r>
    <r>
      <rPr>
        <sz val="8"/>
        <rFont val="Arial"/>
        <family val="2"/>
        <charset val="204"/>
      </rPr>
      <t xml:space="preserve">Техническая готовность - 7%. Выполнены работы по подготовке фундамента ФАПа.Подрядчик нарушил сроки завершения работ согласно контакту. Согласно представленному графику работ завершение работ планируется до 30.11.2023. 
</t>
    </r>
    <r>
      <rPr>
        <u/>
        <sz val="8"/>
        <rFont val="Arial"/>
        <family val="2"/>
        <charset val="204"/>
      </rPr>
      <t>Минздрав на 01.11.2023</t>
    </r>
    <r>
      <rPr>
        <sz val="8"/>
        <rFont val="Arial"/>
        <family val="2"/>
        <charset val="204"/>
      </rPr>
      <t xml:space="preserve"> Техническая готовность - 30%. Осуществлен монтаж здания ФАПа.  Планируется установка окон, дверей. Подрядчик нарушил все сроки завершения работ согласно контракту. Завершение работ планируется до 20.12.2023.
</t>
    </r>
    <r>
      <rPr>
        <u/>
        <sz val="8"/>
        <rFont val="Arial"/>
        <family val="2"/>
        <charset val="204"/>
      </rPr>
      <t xml:space="preserve">Минздрав на 01.12.2023 </t>
    </r>
    <r>
      <rPr>
        <sz val="8"/>
        <rFont val="Arial"/>
        <family val="2"/>
        <charset val="204"/>
      </rPr>
      <t xml:space="preserve">Техническая готовность - 30%. Возведен металлический каркас, завершены работы по установке сэндвич - панелей. Подрядчик нарушил все сроки завершения работ согласно контракту. Завершение работ планируется до 30.12.2023. Кассовые расчеты будут произведены в начале 2024 года.
</t>
    </r>
    <r>
      <rPr>
        <u/>
        <sz val="8"/>
        <rFont val="Arial"/>
        <family val="2"/>
        <charset val="204"/>
      </rPr>
      <t xml:space="preserve">Минздрав на 01.01.2024-01.02.2024 </t>
    </r>
    <r>
      <rPr>
        <sz val="8"/>
        <rFont val="Arial"/>
        <family val="2"/>
        <charset val="204"/>
      </rPr>
      <t xml:space="preserve">Техническая готовность - 40%. Подрядчик нарушил сроки завершения работ согласно контракту. Подрядчик работы планирует завершить на объекте до 01.03.2024. 
</t>
    </r>
    <r>
      <rPr>
        <u/>
        <sz val="8"/>
        <rFont val="Arial"/>
        <family val="2"/>
        <charset val="204"/>
      </rPr>
      <t xml:space="preserve">Минздрав на 01.04.2024 </t>
    </r>
    <r>
      <rPr>
        <sz val="8"/>
        <rFont val="Arial"/>
        <family val="2"/>
        <charset val="204"/>
      </rPr>
      <t xml:space="preserve">Техническая готовность - 70%. Подрядчик нарушил сроки завершения работ согласно контракту. Подрядчик работы планирует завершить до 01.05.2024. Получение лицензии на оказание медицинской помощи - до 01.06.2024.
</t>
    </r>
    <r>
      <rPr>
        <u/>
        <sz val="8"/>
        <rFont val="Arial"/>
        <family val="2"/>
        <charset val="204"/>
      </rPr>
      <t xml:space="preserve">Минздрав на 01.05.2024 </t>
    </r>
    <r>
      <rPr>
        <sz val="8"/>
        <rFont val="Arial"/>
        <family val="2"/>
        <charset val="204"/>
      </rPr>
      <t xml:space="preserve">Техническая готовность - 95%. Подрядчик нарушил сроки завершения работ согласно контракту. СМР на объекте завершены в полном объёме.  Подрядчик планировал сдать объект в эксплуатацию 03.05.2024. Сроки переносятся в связи с необходимостью устройства системы водостока до 15.05.2024.
Кассовые расчеты будут произведены после завершения работ на объекте в полном объеме.
</t>
    </r>
    <r>
      <rPr>
        <u/>
        <sz val="8"/>
        <rFont val="Arial"/>
        <family val="2"/>
        <charset val="204"/>
      </rPr>
      <t>Минздрав на 01.06.2024</t>
    </r>
    <r>
      <rPr>
        <sz val="8"/>
        <rFont val="Arial"/>
        <family val="2"/>
        <charset val="204"/>
      </rPr>
      <t xml:space="preserve"> Техническая готовность - 98%. Подрядчик устраняет замечания , выявленные  при приемке объекта 03.05.24, до 03.06.2024 (не установлены рольставни, москитные сетки, требуется замена потолочной плитки в нескольких местах, местами отклеилась отделка оконных проемов,  необходимо заменить одну дверь,  не полный комплект представленной технической документации).Кассовые расчеты будут произведены после завершения работ на объекте в полном объеме.
</t>
    </r>
    <r>
      <rPr>
        <u/>
        <sz val="8"/>
        <rFont val="Arial"/>
        <family val="2"/>
        <charset val="204"/>
      </rPr>
      <t>Минздрав на 01.07.2024</t>
    </r>
    <r>
      <rPr>
        <sz val="8"/>
        <rFont val="Arial"/>
        <family val="2"/>
        <charset val="204"/>
      </rPr>
      <t xml:space="preserve"> Техническая готовность - 100%. Акт приемки объекта от 14.06.2024. Осуществляются работы по получению лицензии до 20.07.2024.
Минздрав на 01.08.2024 Техническая готовность - 100%. Акт приемки объекта от 14.06.2024. 01.08.2024 получена лицензия на оказание медицинской помощи.</t>
    </r>
  </si>
  <si>
    <t>МИНЗДРАВ: в 2021 году осуществлен монтаж модульного ФАПа</t>
  </si>
  <si>
    <r>
      <rPr>
        <u/>
        <sz val="8"/>
        <rFont val="Arial"/>
        <family val="2"/>
        <charset val="204"/>
      </rPr>
      <t>МИНЗДРАВ на 01.11.2022-01.12.2022: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
</t>
    </r>
    <r>
      <rPr>
        <u/>
        <sz val="8"/>
        <rFont val="Arial"/>
        <family val="2"/>
        <charset val="204"/>
      </rPr>
      <t xml:space="preserve">Минздрав на 01.03.2023: </t>
    </r>
    <r>
      <rPr>
        <sz val="8"/>
        <rFont val="Arial"/>
        <family val="2"/>
        <charset val="204"/>
      </rPr>
      <t xml:space="preserve">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 xml:space="preserve">Минздрав на 01.06.2023: </t>
    </r>
    <r>
      <rPr>
        <sz val="8"/>
        <rFont val="Arial"/>
        <family val="2"/>
        <charset val="204"/>
      </rPr>
      <t xml:space="preserve">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 xml:space="preserve">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 xml:space="preserve">МИНЗДРАВ на 01.11.2023-01.12.2023 </t>
    </r>
    <r>
      <rPr>
        <sz val="8"/>
        <rFont val="Arial"/>
        <family val="2"/>
        <charset val="204"/>
      </rPr>
      <t xml:space="preserve">В настоящее время на объекте ведутся работы по подготовке опалубки под фундамент. Техническая готовность - 10%.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 xml:space="preserve">Минздрав на 01.01.2024 </t>
    </r>
    <r>
      <rPr>
        <sz val="8"/>
        <rFont val="Arial"/>
        <family val="2"/>
        <charset val="204"/>
      </rPr>
      <t xml:space="preserve">Техническая готовность - 15%. Подрядчик нарушил сроки завершения работ согласно контракту. 
</t>
    </r>
    <r>
      <rPr>
        <u/>
        <sz val="8"/>
        <rFont val="Arial"/>
        <family val="2"/>
        <charset val="204"/>
      </rPr>
      <t>Минздрав на 01.02.2024</t>
    </r>
    <r>
      <rPr>
        <sz val="8"/>
        <rFont val="Arial"/>
        <family val="2"/>
        <charset val="204"/>
      </rPr>
      <t xml:space="preserve"> Техническая готовность - 55%. Подрядчик нарушил сроки завершения работ согласно контракту, работы планирует завершить на объекте до 01.04.2024.
</t>
    </r>
    <r>
      <rPr>
        <u/>
        <sz val="8"/>
        <rFont val="Arial"/>
        <family val="2"/>
        <charset val="204"/>
      </rPr>
      <t xml:space="preserve">Минздрав на 01.04.2024 </t>
    </r>
    <r>
      <rPr>
        <sz val="8"/>
        <rFont val="Arial"/>
        <family val="2"/>
        <charset val="204"/>
      </rPr>
      <t xml:space="preserve">Техническая готовность - 80%.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25.04.2024. Начата работа по получению лицензии. Лицензию планируется получить до 01.06.2024. Кассовые расчеты будут произведены в мае 2024.
</t>
    </r>
    <r>
      <rPr>
        <u/>
        <sz val="8"/>
        <rFont val="Arial"/>
        <family val="2"/>
        <charset val="204"/>
      </rPr>
      <t>Минздрав на 01.06.2024</t>
    </r>
    <r>
      <rPr>
        <sz val="8"/>
        <rFont val="Arial"/>
        <family val="2"/>
        <charset val="204"/>
      </rPr>
      <t xml:space="preserve"> Техническая готовность - 100%.  Акт приемки объекта в эксплуатацию от 25.04.2024. Осуществляются работы по получению лицензии. Лицензию планируется получить до 07.06.2024. Кассовые расчеты произведены в мае 2024.
</t>
    </r>
    <r>
      <rPr>
        <u/>
        <sz val="8"/>
        <rFont val="Arial"/>
        <family val="2"/>
        <charset val="204"/>
      </rPr>
      <t>Минздрав на 01.07.2024</t>
    </r>
    <r>
      <rPr>
        <sz val="8"/>
        <rFont val="Arial"/>
        <family val="2"/>
        <charset val="204"/>
      </rPr>
      <t xml:space="preserve"> Лицензию планируется получить до 12.07.2024. 
Минздрав на 01.08.2024 Акт приемки объекта в эксплуатацию от 25.04.2024. 19.07.2024 получена лицензия на оказание медицинской помощи.</t>
    </r>
  </si>
  <si>
    <r>
      <t xml:space="preserve">Строительство модульной амбулатории  в поселке городского типа Печенга
</t>
    </r>
    <r>
      <rPr>
        <b/>
        <sz val="8"/>
        <rFont val="Arial"/>
        <family val="2"/>
        <charset val="204"/>
      </rPr>
      <t>ЗАВЕРШЕНО в 2024 году</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</si>
  <si>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 году</t>
    </r>
  </si>
  <si>
    <r>
      <t xml:space="preserve">Строительство модульного фельдшерско-акушерского пункта в населенном пункте Спутник
</t>
    </r>
    <r>
      <rPr>
        <b/>
        <sz val="8"/>
        <rFont val="Arial"/>
        <family val="2"/>
        <charset val="204"/>
      </rPr>
      <t>ЗАВЕРШЕНО в 2024 году</t>
    </r>
  </si>
  <si>
    <r>
      <rPr>
        <u/>
        <sz val="8"/>
        <rFont val="Arial"/>
        <family val="2"/>
        <charset val="204"/>
      </rPr>
      <t xml:space="preserve">МИНЗДРАВ на 01.11.2022: </t>
    </r>
    <r>
      <rPr>
        <sz val="8"/>
        <rFont val="Arial"/>
        <family val="2"/>
        <charset val="204"/>
      </rPr>
      <t xml:space="preserve">в настоящее время оформляется земельный участок под монтаж модульного ФАПа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 xml:space="preserve">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 xml:space="preserve">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передача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МИНЗДРАВ на 01.11.2023:</t>
    </r>
    <r>
      <rPr>
        <sz val="8"/>
        <rFont val="Arial"/>
        <family val="2"/>
        <charset val="204"/>
      </rPr>
      <t xml:space="preserve"> 20.09.2023 получен приказ Минобороны РФ о передаче ЗУ в собственность Мурманской области. В настоящее время на объекте начаты работы по подготовке площадки для размещения здания ФАП. До конца текущего года подрядчик планирует осуществить монтаж здания ФАП. Внутренние работы планирует осуществить в 1 квартале 2024.
</t>
    </r>
    <r>
      <rPr>
        <u/>
        <sz val="8"/>
        <rFont val="Arial"/>
        <family val="2"/>
        <charset val="204"/>
      </rPr>
      <t xml:space="preserve">МИНЗДРАВ на 01.12.2023: </t>
    </r>
    <r>
      <rPr>
        <sz val="8"/>
        <rFont val="Arial"/>
        <family val="2"/>
        <charset val="204"/>
      </rPr>
      <t xml:space="preserve">СМР на объекте не начаты, расчищена площадка под устройство основания ФАП, завезена арматура.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u/>
        <sz val="8"/>
        <rFont val="Arial"/>
        <family val="2"/>
        <charset val="204"/>
      </rPr>
      <t>Минздрав на 01.01.2024-01.02.2024</t>
    </r>
    <r>
      <rPr>
        <sz val="8"/>
        <rFont val="Arial"/>
        <family val="2"/>
        <charset val="204"/>
      </rPr>
      <t xml:space="preserve"> Техническая готовность - 10%.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
</t>
    </r>
    <r>
      <rPr>
        <u/>
        <sz val="8"/>
        <rFont val="Arial"/>
        <family val="2"/>
        <charset val="204"/>
      </rPr>
      <t xml:space="preserve">Минздрав на 01.04.2024. </t>
    </r>
    <r>
      <rPr>
        <sz val="8"/>
        <rFont val="Arial"/>
        <family val="2"/>
        <charset val="204"/>
      </rPr>
      <t xml:space="preserve">Техническая готовность - 55%. Подрядчик нарушил сроки завершения работ согласно контракту. Работы планируется завершить до 01.05.2024. Получение лицензии на оказание медицинской помощи - до 01.06.2024. Кассовые расчеты будут произведены после завершения работ на объекте в полном объеме.
</t>
    </r>
    <r>
      <rPr>
        <u/>
        <sz val="8"/>
        <rFont val="Arial"/>
        <family val="2"/>
        <charset val="204"/>
      </rPr>
      <t>Минздрав на 01.05.2024</t>
    </r>
    <r>
      <rPr>
        <sz val="8"/>
        <rFont val="Arial"/>
        <family val="2"/>
        <charset val="204"/>
      </rPr>
      <t xml:space="preserve"> Техническая готовность - 100%. Акт приемки объекта в эксплуатацию - от 27.04.2024. Начата работа по получению лицензии. Получение лицензии на оказание медицинской помощи - до 01.06.2024. Кассовые расчеты будут произведены в мае 2024 года.
</t>
    </r>
    <r>
      <rPr>
        <u/>
        <sz val="8"/>
        <rFont val="Arial"/>
        <family val="2"/>
        <charset val="204"/>
      </rPr>
      <t xml:space="preserve">Минздрав на 01.06.2024 </t>
    </r>
    <r>
      <rPr>
        <sz val="8"/>
        <rFont val="Arial"/>
        <family val="2"/>
        <charset val="204"/>
      </rPr>
      <t xml:space="preserve">Техническая готовность - 100%. Акт приемки объекта в эксплуатацию от 27.04.2024. Ведутся работы по получению лицензии. Получение лицензии на оказание медицинской помощи - до 07.06.2024. Кассовые расчеты произведены в мае 2024 года.
</t>
    </r>
    <r>
      <rPr>
        <u/>
        <sz val="8"/>
        <rFont val="Arial"/>
        <family val="2"/>
        <charset val="204"/>
      </rPr>
      <t xml:space="preserve">Минздрав на 01.07.2024 </t>
    </r>
    <r>
      <rPr>
        <sz val="8"/>
        <rFont val="Arial"/>
        <family val="2"/>
        <charset val="204"/>
      </rPr>
      <t xml:space="preserve"> Получение лицензии на оказание медицинской помощи - до 12.07.2024.
Минздрав на 01.08.2024 Акт приемки объекта в эксплуатацию от 27.04.2024. 19.07.2024 получена лицензия на оказание медицинской помощи.</t>
    </r>
  </si>
  <si>
    <r>
      <t xml:space="preserve">Модернизация школ и реализация программ поддержки образования
</t>
    </r>
    <r>
      <rPr>
        <b/>
        <sz val="8"/>
        <rFont val="Arial"/>
        <family val="2"/>
        <charset val="204"/>
      </rPr>
      <t>ЗАВЕРШЕНО в 2022 году</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</si>
  <si>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 Корзуново в рамках  соглашения между Правительством МО и ПАО "ГМК "Норильский никель" от 17.10.2019 № НН/1425-2019.
Выполнен ремонт кровли здания ДЮСШ п. 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 Никель. 
</t>
    </r>
    <r>
      <rPr>
        <u/>
        <sz val="8"/>
        <rFont val="Arial"/>
        <family val="2"/>
        <charset val="204"/>
      </rPr>
      <t xml:space="preserve">Администрация Печенгского муниц округа на 01.09.2022: </t>
    </r>
    <r>
      <rPr>
        <sz val="8"/>
        <rFont val="Arial"/>
        <family val="2"/>
        <charset val="204"/>
      </rPr>
      <t xml:space="preserve">Работы по установке окон выполнены и приняты.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</si>
  <si>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01.03.202-01.11.2022 - подрядчиком ведется разработка программы.
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
</t>
    </r>
    <r>
      <rPr>
        <u/>
        <sz val="8"/>
        <rFont val="Arial"/>
        <family val="2"/>
        <charset val="204"/>
      </rPr>
      <t>МИНЗДРАВ на 01.03.2023-01.04.2023</t>
    </r>
    <r>
      <rPr>
        <sz val="8"/>
        <rFont val="Arial"/>
        <family val="2"/>
        <charset val="204"/>
      </rPr>
      <t xml:space="preserve">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01.05.2023-01.04.2025</t>
    </r>
    <r>
      <rPr>
        <sz val="8"/>
        <rFont val="Arial"/>
        <family val="2"/>
        <charset val="204"/>
      </rPr>
      <t>: без изменений</t>
    </r>
  </si>
  <si>
    <r>
      <t xml:space="preserve">Развитие Печенгского политехнического техникума в пгт Никель
</t>
    </r>
    <r>
      <rPr>
        <b/>
        <sz val="8"/>
        <rFont val="Arial"/>
        <family val="2"/>
        <charset val="204"/>
      </rPr>
      <t>ПРОДОЛЖАЕТСЯ</t>
    </r>
  </si>
  <si>
    <t xml:space="preserve">МИНОБР по состоянию на 01.08.2022 (на 01.02.2022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Предлагаем при возникновении возможности внести соответствующие изменения в Программу.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МИНОБР на 01.10.2021: Создана экспертная рабочая группа для разработки концепции.
МИНОБР на 01.01.2022: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Начат этап разработки документации с целью организации конкурса по выбору разработчика стратегии.
МИНОБР на 01.03.2022: Подготовка к объявлению конкурса на выбор такой организации (сбор коммерческих предложений), в срок до 01.05.2022 планируется завершение конкурса.
МИНОБР на 01.04.2022: В связи с неустойчивой и нестабильной экономической ситуацией на производстве «Норникель» инвестиционные проекты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МИНОБР на 01.11.2022: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МИНОБР на 01.01.2023: в соответствии с письмом Минпросвещения России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МИНОБР на 01.02.2023: 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МИНОБР на 01.03.2023: откорректированы суммы фактических затрат, в остальном без изменений. С 01 марта 2023г. возобновлена работа АНО «Вторая школа» по актуализации технического задания на выбор организации для разработки стратегии развития техникума. Так же написано обращение в КГМК о выделении денежных средств в размере 7 700,0 тыс. руб. на ремонт 2-х мастерских «Электромонтаж» и «Обработка листового металла».
МИНОБР на 01.05.2023: определена организация для разработки стратегии развития ППТ, приступили к 1 этапу (аналитическому), 23.05.23 планируется первое заседание рабочей группы. Актуализирована лицензия на образовательную деятельность (20.04.23), а именно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социальной 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
МИНОБР на 01.06.2023: Рабочая группа по разработке Стратегии развития ППТ работала в Печенгском муниципальном округе с 23.05 по 28.05.2022, провела 3 фокус-группы с преподавателями, выпускниками, представителями предприятий. ППТ совместно с МонПК, АО «КГМК» и ООО «Печенгастрой» готовят заявку на участие в ФП «Профессионалитет».
МИНОБР на 01.07.2023: Согласован проект договора пожертвования денежных средств с КГМК на 7 700.0 тыс. руб. на ремонт двух мастерских.
МИНОБР на 01.08.2023: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ППТ участвует в федеральном проекте «Профессионалитет».
МИНОБР на 01.09.2023: Проведен электронный аукцион, определен исполнитель ремонтных работ по 2-м мастерским, начало выполнения работ 01.10.2023.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МИНОБР на 01.10.2023 (и на 01.11.2023): Подписано соглашение о партнерстве в целях создания и развития образовательно-производственного кластера «Кольский горно-металлургический». Завершен аналитический этап по разработке Стратегии развития ППТ, продолжается ремонт 2-х мастерских, так же семинары по разработке Стратегия развития ППТ.
МИНОБР на 01.12.2023: Продолжается ремонт двух мастерских. С 05.12.2023 по 07.12.2023 будет проведена Стратегическая сессия на базе АНО «Вторая школа» по завершению разработки Программы развития ППТ.
МИНОБР на 01.01.2024: Продолжается ремонт 2-х мастерских (Электромонтаж, Обработка листового металла). Предоставлен отчет по Стратегической сессии, проводится анализ предложений и идей по итогам стратегической сессии. Подготовлены технические задания для проведения торгов по закупке оборудования для ремонтируемых мастерских за счет средств АО «КГМК» и средств областного бюджета (учебный расходы).
МИНОБР на 01.02.2024 продолжается ремонт 2-х мастерских ("Электромонтаж" и "Обработка листового материала"). Завершены закупочные процедуры, по их итогу приобретено оборудование для этих мастерских на сумму 1 053 840,37 руб. (закуплены станки, гильотина, сварочно-сборочные столы). Актуализированы сметы на ремонт кровли и отдельных блоков общежития (25 млн руб.). Смета на ремонт отдельных блоков общежития направлена на госэкспертизу (превышает сумму 10 млн руб.). Заключён договор на составление сметы на ремонт фасада.
В январе проведена подготовка к онлайн семинарам с рабочими группами (по разным направлениям подготовки) для доработки Стратегии. 6 педагогов в рамках подготовки к реализации Стратегии проходят обучение по применению нейросетей.
Финансы: ГЗ+иные цели (обл. бюджет) - 2024:  94,2579 млн руб. (в т.ч. 25,00 млн руб. на ремонт фасада, 10,00 млн руб. на ремонт отдельных блоков общежития)
ВБ - 2024: укрепление МТБ 47,54239 млн руб., в том числе 25,00 млн руб. ремонт фасада+10,00 млн руб. на ремонт общежития и 12,54239 млн руб. на ремонт учебных классов.
МИНОБР на  01.04.2024 Закончен ремонт в двух мастерских "Электромонтаж " и "Обработка листового металла" Сумма выполненных работ составила  6,989562 млн. руб. Закуплено оборудование для указанных мастерских : гильотина, вальцовочный станок, листогибный станок, сверлильный станок, наждачный станок, сварочно-сборочные столы, индукционный нагреватель, паяльные станции, инструментальный шкаф, стеллажи на сумму  1,762522 млн. руб. Начаты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Закончена работа по составлению сметы на ремонт фасада, проводится проверка государственной экспертизы достоверности сметной стоимости.  Закончена государственная экспертиза достоверности сметной стоимости по "Ремонту комнат общежития". Документация по указанным работам выставлена на торговую площадку на 04.04.2024. начальная цена контракта составляет 20, 307 500 млн. руб. Продолжается работа по стратегии развития. разрабатываются проекты по реализации стратегии, готовится итоговый документ по стратегии для обсуждения с Министерством образования МО и КГМК.
МИНОБР на 01.05.2024  25.04.2024 проведена предзащита Стратегии развития техникума (формат онлайн),на которой были рассмотрены миссия, цели и направления развития техникума, обсуждена дорожная карта реализации намеченных мероприятий. Защита Стратегии намечена в очном формате с привлечением заинтересованных лиц 23.05.24 на базе АНО «Вторая школа». В рамках Стратсессии 8 чел педперсонала прошли обучение на курсах повышения по теме «Использование нейросетей в образовательной деятельности», 4 чел (2 преподавателя техникума и 2 воспитателя детсада п. Никель и г. Заполярный ) прошли очную стажировку в детсадах г. Томска по направлению «Педагогика самостоятельности». Завершено оснащение двух мастерских "Электромонтаж " и "Обработка листового металла", прошли сертификацию как Центры проведения демонстрационного экзамена. Продолжаются ремонтные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на общую сумму 5,375111 млн.руб. 30.04.2024 начаты работы по ремонту помещений в общежитии на сумму 17, 0583мил руб.  Проводится проверка государственной экспертизы достоверности сметной стоимости на ремонт фасада здания техникума, примерный срок окончания госэкспертизы 13.05.2024. Архитектурно-цветовое решение и подсветка согласования с Минградом.                                                                                                                                                                                                                                                                                                                                                                                                                                                                                                                                         
МИНОБР на 01.07.2024: 23.05.2024 на базе АНО "Вторая школа" состоялась публичная защита Стратегии развития ГАПОУ МО "ППТ" на 2024-2033гг. Разрабатывается Дорожная карта реализации Стратегии, в рамках которой разрабатываются Техзадания по приобретению оборудования  для компьютерных кабинетов, для мастерской по арктической кухни, для модернизации сайта техникума. Продолжается госэкспертиза сметы на ремонт фасада. Продолжается ремонт помещений  общежития и учебных лабораторий. Повторно объявлена закупка(аукцион) на приобретение мебели для учебных лабораторий и общежития на сумму 2 940,7 тыс.руб.
По итогам закупочных процедур 15.07.2024  подписан договор на выполнение ремонтных работ. Подрядчик приступил к выполнению работ (провел техническую экспертизу  фасада, завёз леса). Срок выполнения работ 1 этап - 15.11.2024. 2 этап-01.08.2025. Выполняются работы по ремонту помещений общежития, срок выполнения 30.09.2024.  Продолжаются  работы по договорам на ремонт кабинета "Информационные технологии в профессиональной деятельности", ремонт кабинета "Электрооборудования и электроснабжения", ремонт лаборатории горных дисциплин срок окончания работ по договору 31.07.2024) . Заключены договоры на ремонт мастерской  "Ремонт автомобилей" (срок окончания работ 15.11.2024) и поставку оборудования и мебели (срок поставки 16.09.2024).
МИНОБР на 01.08.2024 Аукцион по выбору подрядчика на ремонт фасада техникума завершился 06.07.2024. Подписан договор на ремонт фасада с ИП Ерохин 15.07.2024 (ремонт разбит на 2 этапа: 2024г. - ремонт учебного и производственного корпусов, 2025г. - бытового).Ремонт помещений  общежития продолжается (выполнение 50%). Состоялся аукцион по закупке мебели для учебных классов и общежития на сумму 2 971,0 тыс. руб. Продолжается ремонт 3-х лабораторий. Начат ремонт мастерской «Ремонт легковых автомобилей» (срок выполнения 15.11.2024). Также заключен договор на 519,0 тыс. руб. на приобретение оборудования для автомастерской. Для реализации Стратегии развития техникума дорожная карта по выполнению мероприятий в рамках реализации Стратегии направлена в АНО «Вторая школа» для выделения финансовых средств на реализацию.
МИНОБР на 01.09.2024  Начат ремонт фасада здания техникума (установлены леса, производится зачистка фасада от старой краски на выступах здания (мокрый фасад),завезен утеплитель для навесного фасада)-5% выполнения работ. Заключен договор с ООО «Идея» на выполнение подсветки здания техникума на 4 460,0тыс.руб(срок исполнения 31.12.2024).Ремонт помещений  общежития продолжается (выполнение 55%). Ожидается  23.09.2024 поставка мебели для учебных классов и общежития на сумму 2 971,0 тыс. руб. Продолжается ремонт 3-х лабораторий-готовность 95%. Начат ремонт мастерской «Ремонт легковых автомобилей» (срок выполнения 15.11.2024). Поставка оборудования  на 519,0 тыс. руб.  для автомастерской ожидается  15.11.2024г.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 В рамках выполнения ФП «Профессионалитет» на 01.09.2024 заключено 13 целевых договоров на подготовку кадров для КГМК.
МИНОБР на 01.10.2024.Продолжается ремонт фасада,произведено утепление учебного корпуса,приступили к утеплению производственного корпуса,так выполняются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Также выполняются подготовительные работы по подсветке здания учебного корпуса. Ремонт помещений  общежития продолжается (выполнение 75%). Начат ремонт мастерской «Ремонт легковых автомобилей» (срок выполнения 15.11.2024). Поставка оборудования  на 519,0 тыс. руб.  для автомастерской ожидается  15.11.2024г.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реализацию,договор прошел 1 стадию соглосования. В рамках выполнения ФП «Профессионалитет» на 01.10.2024 заключено 46 целевых договоров на подготовку кадров для КГМК.
МИНОБР на 01.11.2024. Продолжается ремонт фасада,произведено утепление учебного  и производственного корпусов,приступили к навешиванию фасада,также проложен кабель для установки архитектурной подсветки, выполняются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Ремонт помещений  общежития продолжается (выполнение 85%). Начат ремонт мастерской «Ремонт легковых автомобилей» (срок выполнения 15.11.2024). Поставлено оборудования  на 519,0 тыс. руб.  Для реализации Стратегии развития техникума  по выполнению мероприятий в рамках реализации Стратегии направлен договор в АНО «Вторая школа» для выделения финансовых средств на реализацию,договор прошел  соглосование. В рамках выполнения ФП «Профессионалитет» на 01.11.2024 заключено 50 целевых договоров на подготовку кадров для КГМК.Завершен ремонт 3 лабораторий:К. 10- информационные технологии в профессиональной деятельности. К. 12- лаборатория электрооборудования и электроснабжения. К.17- лаборатория горных технологий.
МИНОБР на 01.12.2024 Продолжается ремонт фасада,произведено утепление учебного  и производственного корпусов, приступили к навешиванию фасада на здание производственного  корпуса,также проложен кабель для установки архитектурной подсветки, выполнены  работы в рамках дополнительного договора на сумму 1,690 тыс руб(экономия средств АО «КГМК») по ремонту отмостки, изготовлению пожарной лестницы, пандуса(допработы  не вошедшие в основной договор). Ремонт помещений   общежития продолжается (выполнение 95%). Продолжается ремонт мастерской «Ремонт легковых автомобилей» до 25.12.2024, закуплено частично оборудование для этой мастерской. Начата реализация Стратегии развития ППТ на 2024-2033гг совместно с АНО «Вторая школа» подписан договор  по реализации Стратегии на 2024/2025г.
МИНОБР на 01.01.2025 Завершен 1 этап  ремонта фасада,произведено утепление учебного  и производственного корпусов,  навешен фасад на здание учебного и производственного корпусов, также  установлена архитектурная подсветка, проведено пробное  включение . Выполнены   дополнительные  работы в рамках дополнительного договора на сумму 1,690 тыс руб (экономия средств АО «КГМК») по ремонту отмостки, изготовлению пожарной лестницы, пандуса (допработы). Ремонт помещений общежития вцелом завершен (выполнение 100%), но продолжается устранение недоделок и подъезда (не входил в основную смету), устраняются погрешности. Закончен  ремонт мастерской «Ремонт легковых автомобилей», закуплено частично оборудование для этой мастерской (кантователи для л/а и г/а). Начата реализация Стратегии развития ППТ на 2024-2033гг, совместно с АНО «Вторая школа» подписан договор по реализации Стратегии на 2024/2025г.
МИНОБР на 01.03.2025 Закончено навешивание откосов и карнизов в производственном корпусе, сняты строительные леса. Продолжается навешивание откосов и карнизов на окна учебного корпуса, параллельно ведется замена окон на пластиковые на 1 этаже. Приступили к навешиванию потолка входной группы учебного корпуса. Продолжается реализация Стратегии развития ППТ на 2024-2033гг, совместно с АНО «Вторая школа» подписан договор по реализации Стратегии на 2024/2025г, закуплено компьютерное оборудование для лабораторий, ведется ремонт помещений под Арктическую и индустриальную кухню и медиазону. Ремонт помещений общежития вцелом завершен (выполнение 100%), устраняются недоделки.
МИНОБР на 01.04.2025 Закончено навешивание откосов и карнизов в производственном  и учебном корпусах, в производственном корпусе сняты строительные леса. Произведена  замена окон на пластиковые на 1 этаже в учебном корпусе. Завершено навешивание потолка входной группы учебного корпуса, заменена входная дверь в производственном корпусе. Продолжается реализация Стратегии развития ППТ на 2024-2033гг, совместно с АНО «Вторая школа» подписан договор по реализации Стратегии на 2024/2025г, закуплено компьютерное оборудование для лабораторий, ведется ремонт помещений под Арктическую и индустриальную кухню и медиазону. Ремонт помещений общежития в целом завершен (выполнение 100%), устраняются недоделки. В рамках реализации стратегии объявлен конкурс на выбор подрядчика для ремонта 2-х лабораторий( кабинет №9 «Лаборатория ОБЗР и охраны труда» и кабинет№ 16 «Лаборатория ремонта автотранспорта»). Также организована переподготовка граждан по направлению « Специалист по туризму»( обучено 7 человек).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2023 год (105 чел. на 01.01.2024): 
По программам профобучения (28 чел.): 19861 Электромонтер по ремонту и обслуживанию электрооборудования (10 чел.); Сварщик ручной дуговой сварки плавящимся покрытым электродом (9 чел.); 16675 Повар – (9 чел.).
По программам СПО (77 чел.): 13.01.10 Электромонтер по ремонту и обслуживанию электрооборудования (по отраслям) (18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23.02.03 Техническое обслуживание и ремонт автомобильного транспорта (17 чел.); 23.02.07 Техническое обслуживание и ремонт двигателей, систем и агрегатов автомобилей (20 чел.).
2022 год (120 чел. на 01.01.2023): 
По программам профобучения (97 чел.): Сварщик ручной дуговой сварки плавящимся покрытым электродом (23 чел.); Машинист электровоза (7 чел.); Повар (17 чел.); Оператор электронно-вычислительных и вычислительных машин (10 чел.); Секретарь-администратор (20 чел.); Электромонтер по ремонту и обслуживанию электрооборудования (20 чел.).
По программам СПО (73 чел.):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23.02.03 Техническое обслуживание и ремонт автомобильного транспорта (11 чел.). 
2021 год (154 чел. на 01.01.2022):
По программам профобучения (90 чел.): Сварщик ручной дуговой сварки плавящимся покрытым электродом (23 чел.); 19861 Электромонтер по ремонту и обслуживанию электрооборудования (18 чел.); 16675 Повар (2 чел.); Оператор электронно-вычислительных и вычислительных машин (8 чел.); Секретарь-администратор (16 чел.); Слесарь по ремонту автомобилей (8 чел.); Помощник машиниста электровоза (10 чел.); Помощник машиниста тепловоза (6 чел.).
По программам СПО (111 чел.):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23.02.03 Техническое обслуживание и ремонт автомобильного транспорта (16 чел.); 43.01.09 Повар, кондитер (6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АНО "Центр социальных проектов "Вторая школа" на 01.07.2024: В настоящее время выполнены следующие этапы работ: Аналитический этап; Организация штабных семинаров. Формирование рабочих гипотез; Организация стратегических сессий и семинаров. Разработка с ключевыми стейкхолдерами возможных сценариев и путей их реализации.          
Ведется работа над следующими этапами: Оформление стратегических документов; Согласование стратегических документов с ключевыми стейкхолдерами. 23.05 - Проведена презентация Стратегии развития. 
</t>
  </si>
  <si>
    <r>
      <t xml:space="preserve">Регулярное автобусное сообщение по маршруту: Мурманск-Киркенес-Мурманск
</t>
    </r>
    <r>
      <rPr>
        <b/>
        <sz val="8"/>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</si>
  <si>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</si>
  <si>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Проведение Дней российско-норвежского приграничного сотрудничества
</t>
    </r>
    <r>
      <rPr>
        <b/>
        <sz val="8"/>
        <rFont val="Arial"/>
        <family val="2"/>
        <charset val="204"/>
      </rPr>
      <t>ПРИОСТАНОВЛЕНО</t>
    </r>
  </si>
  <si>
    <t>Администрация Печенгского муниц округа на 01.02.2023-01.04.2025: проектный офис на базе АНО  "Центр социальных проектов Печенгского округа "Вторая школа" функционирует.</t>
  </si>
  <si>
    <r>
      <t xml:space="preserve">Развитие Центра социальных проектов "Вторая школа" в пгт Никель
</t>
    </r>
    <r>
      <rPr>
        <b/>
        <sz val="8"/>
        <rFont val="Arial"/>
        <family val="2"/>
        <charset val="204"/>
      </rPr>
      <t>ПРОДОЛЖАЕТСЯ</t>
    </r>
  </si>
  <si>
    <r>
      <t xml:space="preserve">Развитие событийной программы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</si>
  <si>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(планируется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 Никель) (26.09-10.10.2022).
</t>
    </r>
    <r>
      <rPr>
        <u/>
        <sz val="8"/>
        <rFont val="Arial"/>
        <family val="2"/>
        <charset val="204"/>
      </rPr>
      <t>Администрация Печенгского муниц округа на 01.11.2022</t>
    </r>
    <r>
      <rPr>
        <sz val="8"/>
        <rFont val="Arial"/>
        <family val="2"/>
        <charset val="204"/>
      </rPr>
      <t xml:space="preserve"> -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 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Администрация Печенгского муниц округа на 01.03.2023</t>
    </r>
    <r>
      <rPr>
        <sz val="8"/>
        <rFont val="Arial"/>
        <family val="2"/>
        <charset val="204"/>
      </rPr>
      <t xml:space="preserve">: 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  
</t>
    </r>
    <r>
      <rPr>
        <u/>
        <sz val="8"/>
        <rFont val="Arial"/>
        <family val="2"/>
        <charset val="204"/>
      </rPr>
      <t xml:space="preserve">Администрация Печенгского муниц округа на 01.04.2023: </t>
    </r>
    <r>
      <rPr>
        <sz val="8"/>
        <rFont val="Arial"/>
        <family val="2"/>
        <charset val="204"/>
      </rPr>
      <t xml:space="preserve">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sz val="8"/>
        <rFont val="Arial"/>
        <family val="2"/>
        <charset val="204"/>
      </rPr>
      <t xml:space="preserve"> проведено 01.04.2023 мероприятие для учителей "Бизнес в школу.Апгрейд" в школе № 19 и ДДТ № 2 в г. Заполярный; 08.04.2023 - "Бизнес в школу" для учителей пгт. Никеля, г. 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поездка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ознакомления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 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 "Путь в туризм" для гидов совместно с экспертами Красного Креста по теме "Оказание первой помощи".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
</t>
    </r>
    <r>
      <rPr>
        <u/>
        <sz val="8"/>
        <rFont val="Arial"/>
        <family val="2"/>
        <charset val="204"/>
      </rPr>
      <t>Администрация Печенгского муниципального округа на 01.07.2023</t>
    </r>
    <r>
      <rPr>
        <sz val="8"/>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
</t>
    </r>
    <r>
      <rPr>
        <u/>
        <sz val="8"/>
        <rFont val="Arial"/>
        <family val="2"/>
        <charset val="204"/>
      </rPr>
      <t>Администрация Печенгского муниципального округа на 01.08.2023</t>
    </r>
    <r>
      <rPr>
        <sz val="8"/>
        <rFont val="Arial"/>
        <family val="2"/>
        <charset val="204"/>
      </rPr>
      <t xml:space="preserve">: организация мероприятия «Волонтерский кампус 2023» (03.07-16.07); подготовка к фестивалю «Северный ветер 2023» (пройдет 05.08 - 06.08)
</t>
    </r>
    <r>
      <rPr>
        <u/>
        <sz val="8"/>
        <rFont val="Arial"/>
        <family val="2"/>
        <charset val="204"/>
      </rPr>
      <t>Администрация Печенгского муниципального округа на 01.09.2023</t>
    </r>
    <r>
      <rPr>
        <sz val="8"/>
        <rFont val="Arial"/>
        <family val="2"/>
        <charset val="204"/>
      </rPr>
      <t xml:space="preserve">: Подготовка и проведение фестиваля "Gastro Industry Fest" (27.08.2023); организации и проведение летней Арт-резиденции (16.08-28.08.2023)
</t>
    </r>
    <r>
      <rPr>
        <u/>
        <sz val="8"/>
        <rFont val="Arial"/>
        <family val="2"/>
        <charset val="204"/>
      </rPr>
      <t>Администрация Печенгского муниципального округа на 01.10.2023</t>
    </r>
    <r>
      <rPr>
        <sz val="8"/>
        <rFont val="Arial"/>
        <family val="2"/>
        <charset val="204"/>
      </rPr>
      <t xml:space="preserve">: Проведен фестиваль "Gastro Industry Fest" (27.08.2023).
</t>
    </r>
    <r>
      <rPr>
        <u/>
        <sz val="8"/>
        <rFont val="Arial"/>
        <family val="2"/>
        <charset val="204"/>
      </rPr>
      <t>Администрация Печенгского муниципального округа на 01.11.202</t>
    </r>
    <r>
      <rPr>
        <sz val="8"/>
        <rFont val="Arial"/>
        <family val="2"/>
        <charset val="204"/>
      </rPr>
      <t xml:space="preserve">3: 14.10 старшеклассники школы № 3 на занятии проекта «Бизнес в школу. Лидерство» познакомились с базовыми навыками ораторского искусства; 14.10 в школе № 5 п. Печенга для учителей и педагогов Печенгского округа проведен интенсив по 3D-моделированию в рамках проекта «Бизнес в школу. Апгрейд»; 14.10 бизнес-игра «Авторская позиция в бизнесе» с бизнес-тренером и предпринимателем с Мариной Мыжерицкой; 21.10 в рамках проекта «Бизнес в школу. Апгрейд» для учителей и педагогов Печенгского округа проведён очный интенсив по робототехнике.
</t>
    </r>
    <r>
      <rPr>
        <u/>
        <sz val="8"/>
        <rFont val="Arial"/>
        <family val="2"/>
        <charset val="204"/>
      </rPr>
      <t>Администрация Печенгского муниципального округа на 01.12.2023:</t>
    </r>
    <r>
      <rPr>
        <sz val="8"/>
        <rFont val="Arial"/>
        <family val="2"/>
        <charset val="204"/>
      </rPr>
      <t xml:space="preserve"> приняли на своей площадке студентов кафедры им. Глазычева института общественных наук РАНХИГС (30.10-05.11); провели бизнес-гейм  "Бизнес-игра" (03.11); проведена очная сессия волонтеров Северного гостеприимства (11.11); приняли предпринимателей Печенгского муниц. округа , Комитет по туризму Мурманской области по теме "Разработка ПД и реализация проекта туристический кластер Печенгского муниц. округа" (15.11); резиденция самозанятых, закрытие проекта "Самозанятые. Путь в туризм" (10.11); закрытие проекта "Апргейд. Бизнес в школу" (обучение учителей) (18.11); провели закрытие проекта "Бизнес в школу. Лидерство" (для учащихся школ) (25.11); очная сессия "Киноплощадка" (25.11-26.11); выступили площадкой для встречи инвестиционного уполномоченного Печенгского муниц. округа, уполномоченного по защите прав предпринимателей Мурманской области (29.11); выступили площадкой для промышленного туризма (30.11).
</t>
    </r>
    <r>
      <rPr>
        <u/>
        <sz val="8"/>
        <rFont val="Arial"/>
        <family val="2"/>
        <charset val="204"/>
      </rPr>
      <t>Администрация Печенгского муниципального округа на 01.01.2024</t>
    </r>
    <r>
      <rPr>
        <sz val="8"/>
        <rFont val="Arial"/>
        <family val="2"/>
        <charset val="204"/>
      </rPr>
      <t xml:space="preserve">: выступили площадкой для занятий Медиашколы Игоря Попова (06.12-08.12); 05-07.12 выступили площадкой для 3-х дневной сессии по разработке стратегии развития Печенгского политехнического техникума; приняли участие в выставке «Придумано в Арктике» г. Мурманск (08.12); выступили площадкой для детского модного показа Модельной школы «AMA Models» , выступили партнерами (09.12); организация и проведение форума «Женщина севера – путь к себе» (10.12); выступили площадкой для встречи туроператоров и гидов со всей Мурманской области с местными предпринимателями, представителями Администрации Печенгского округа, Кольской ГМК, Печенгского политехнического техникума, ТИЦ Мурманской области (12.12); выступили площадкой для финальное мероприятие проекта «Волонтеры Северного Гостеприимства» (15.12) (участниками проекта стали более 60 школьников из Никеля и Заполярного).
</t>
    </r>
    <r>
      <rPr>
        <u/>
        <sz val="8"/>
        <rFont val="Arial"/>
        <family val="2"/>
        <charset val="204"/>
      </rPr>
      <t>Администрация Печенгского муниципального округа на 01.02.2024</t>
    </r>
    <r>
      <rPr>
        <sz val="8"/>
        <rFont val="Arial"/>
        <family val="2"/>
        <charset val="204"/>
      </rPr>
      <t xml:space="preserve">: подготовка к зимней "Арт-резиденции "Полярный день. Никель" 2024"; выступили площадкой для занятий Медиашколы Игоря Попова (22.01-24.01); выступили площадкой для очной сессии "Киноплощадка" (20-21.01).
</t>
    </r>
    <r>
      <rPr>
        <u/>
        <sz val="8"/>
        <rFont val="Arial"/>
        <family val="2"/>
        <charset val="204"/>
      </rPr>
      <t>Администрация Печенгского муниципального округа на 01.04.2024:</t>
    </r>
    <r>
      <rPr>
        <sz val="8"/>
        <rFont val="Arial"/>
        <family val="2"/>
        <charset val="204"/>
      </rPr>
      <t xml:space="preserve"> организован тренинг «Применение нейросетей в жизни и бизнесе» для предпринимателей и самозанятых (10.02); организована Зимняя арт-резиденция «Никель – полярная ночь» (07.02-17.02); Организована и проведена встреча женского клуба «Женщина Севера» (02.03); выступили площадкой для проведения рабочей встречи с разработчиками туристической межрегиональной схемы «Русский Север и Арктика» (02.03); мастер- класс для предпринимателей и самозанятых «Маркетинг по-простому» (18.03), Евгения Рябова).
</t>
    </r>
    <r>
      <rPr>
        <u/>
        <sz val="8"/>
        <rFont val="Arial"/>
        <family val="2"/>
        <charset val="204"/>
      </rPr>
      <t xml:space="preserve">Администрация Печенгского муниципального округа на 01.05.2024: </t>
    </r>
    <r>
      <rPr>
        <sz val="8"/>
        <rFont val="Arial"/>
        <family val="2"/>
        <charset val="204"/>
      </rPr>
      <t xml:space="preserve">Выступили площадкой для образовательного проекта «ПЕРЕМЕНА» для директоров, завучей и учителей, школьников Печенгского округа (01-02.04), организация тренинга для предпринимателей «Все об управлении» от Марины Мыжерицкой (06.04), выступили площадкой для Ярмарки трудоустройства «Работа России. Время возможностей» для жителей Печенгского округа (12.04), вступили площадкой для встречи инвестиции. уполномоченного с предпринимателями Печенгского округа и проведения семинара «Меры поддержки предпринимателей» (17.04), выступили площадкой для проведения тренинга в рамках обучения «Социальное проектирование PRO» от Эндаумент-фонда «Кольский» (13.04), приняли участие в стратсессии по развитию туризма в Мурманской области (16.04), выступили площадкой для проведения Стратегической сессии с предпринимателями в рамках разработки инвестпрофиля Печенгского округа (23.04), выступили площадкой для участников команд школьников городского квеста «Перемена.Urban» (23.04), выступили площадкой для медиашколы Попова Игоря (24-26.04).
</t>
    </r>
    <r>
      <rPr>
        <u/>
        <sz val="8"/>
        <rFont val="Arial"/>
        <family val="2"/>
        <charset val="204"/>
      </rPr>
      <t>Администрация Печенгского муниципального округа на 01.06.2024:</t>
    </r>
    <r>
      <rPr>
        <sz val="8"/>
        <rFont val="Arial"/>
        <family val="2"/>
        <charset val="204"/>
      </rPr>
      <t xml:space="preserve">  Приняли участие в презентации Стратегии развития Печенгского политехнического техникума (ППТ) до 2033 года (23.05); Выступили площадкой для телемоста с Губернатором Мурманской области и предпринимателей Печенгского округа, а также для торжественного приема Главой Печенгского округа и инвестиционным уполномоченным Печенгского округа(30.05).
</t>
    </r>
    <r>
      <rPr>
        <u/>
        <sz val="8"/>
        <rFont val="Arial"/>
        <family val="2"/>
        <charset val="204"/>
      </rPr>
      <t>Администрация Печенгского муниципального округа на 01.07.2024:</t>
    </r>
    <r>
      <rPr>
        <sz val="8"/>
        <rFont val="Arial"/>
        <family val="2"/>
        <charset val="204"/>
      </rPr>
      <t xml:space="preserve"> выступили организаторами экспедиции п. Раякости, экскурсий по Печенгскому округу школьников в рамках проекта «Туризм в школу»; выступили площадкой для  стратсессии по обновлению плана «На Севере жить!»; организация фестиваля "Гастро Индастри Фест".
</t>
    </r>
    <r>
      <rPr>
        <u/>
        <sz val="8"/>
        <rFont val="Arial"/>
        <family val="2"/>
        <charset val="204"/>
      </rPr>
      <t xml:space="preserve">Администрация Печенгского муниципального округа на 01.08.2024: </t>
    </r>
    <r>
      <rPr>
        <sz val="8"/>
        <rFont val="Arial"/>
        <family val="2"/>
        <charset val="204"/>
      </rPr>
      <t xml:space="preserve">организация фестиваля "Гастро Индастри Фест". Выступили площадкой для Первого съезда поваров индустриальной России (18-19.07); организация фестиваля "Северный ветер 2024".
</t>
    </r>
    <r>
      <rPr>
        <u/>
        <sz val="8"/>
        <rFont val="Arial"/>
        <family val="2"/>
        <charset val="204"/>
      </rPr>
      <t>Администрация Печенгского муниципального округа на 01.09.2024</t>
    </r>
    <r>
      <rPr>
        <sz val="8"/>
        <rFont val="Arial"/>
        <family val="2"/>
        <charset val="204"/>
      </rPr>
      <t>: Организация летней арт-резиденции «Полярный день» 2024  (15.08-25.08); организаторы на празднике экоДвор (02.08); волонтерский кампус 2024 (закрытие 04.08); Экскурсионная программа «Туризм в школу»; выступили площадкой для презентации инвестпрофиля Печенгского округа (13.08); выступили площадкой для проведения мастер-класса: по арктическим коктейлям (09.08), по фактурной живописи (17.08), по созданию керамической кружки (20.08); по акварельному пейзажу (22.08); организация фестиваля "Гастро Индастри Фест" (25.08).
Администрация Печенгского муниципального округа на 01.11.2024 Организован вебинар «Эффективный пиар, взаимодействие со СМИ и в соцсетях» (08.10), выступили площадкой для «Медиашкола Заполярья» (26.10-28.10); выступили площадкой для областного семинара «Медиатворчество в современном образовании» для работников сферы образования (28.10).
Администрация Печенгского муниципального округа на 01.12.2024: проведен итоговый туристический слет проекта «Туризм в школу» 2024»  (02.12),  выступили площадкой для тренинга для предпринимателей и руководителей всех уровней от Ирины Громовой «Постановка задач, тайминг и контроль: эффективные способы поддержки и роста сотрудников» (09.12), выступили площадкой для фотосессии для выпускников школы Печенгского округа (19.11), выступили партнерами и площадкой для третьего мини-форума «Кластер возможностей» (21.11.), выступили площадкой для презентации программы развития кластера промышленного туризма Печенгского округа (26.11), выступили площадкой для «Медиашколы в Заполярье» (26-28.11), для мероприятия проекта «ПЕРЕМЕНА (27.11).
Администрация Печенгского муниципального округа на 01.01.2025: выступили площадкой для торжественной церемонии награждения членов ТИК и УИК Печенгского округа (06.12); для встречи уполномоченного по защите предпринимателей в Мурманской области, инвестиционного уполномоченного в Печенгском округе, представителями инфраструктуры поддержки предпринимательства в Мурманской области в бизнес сообществом Мурманской области (09.12.); для встречи медиаразведки «Туту» с участием тревел-блоггеров из разных уголков России и представителей журналов «Аэрофлот» и «РЖД» в рамках инфа-тура ТИЦ Мурманской области (18.12); для третьего форума «Женщина Севера. Путь к себе» (21-22.12); для занятий «Медиашколы в Заполярье» (25-27.12).
На 01.03.2025: приняли участие в научно-практической конференции «Искусство в пространстве города и музея. Объединяющие идеи» в г. Мурманск (16-17.01); мини-форум «Бизнес в маленьком поселке» (01.02): вдохновение для женщин Севера; выступили площадкой для занятий «Медиашколы в Заполярье» (01-04.02) ;зимний сезон Арт-резиденции «Никель. Полярная ночь» 2025 (06.02-15.02); выступили площадкой для мастер-классов «Печатная графика и создание уникальных шопперов» (08.02), по созданию коллажей-историй для детей школьного возраста и их родителей (09.02); проведена встреча команды Эндаумент-фонда «Кольский» с партнерами из Центра «Вторая школа» (21.02).
На 01.04.2025:  Выступили площадкой для стажировки НААИИР в Мурманской области (13.03);Выступили площадкой для женского мини-форума «Женщина Севера» (08.03); Выступили площадкой и партнерами проекта «Главная роль»; Центр «Вторая школа» и ТИЦ Мурманской области вместе с туроператорами региона представляли Печенгский округ и Мурманскую область на Международной туристической выставке «MITT 2025» в Москве (18 -20.03); Приняли участие в VI Международном Арктическом форуме в Мурманске (26-27.03); выступили партнерами проекта «Туризм в школу»; Организовали двухдневный интенсив «Формула успеха ресторана» для предпринимателей-рестораторов, положивший начало масштабному проекту «ПроДело» 2025 (10-11.03); выступили площадкой для проведения молодежного форума Форум SVET ON; выступили площадкой для занятий «Медиашколы в Заполярье» (мартовская сессия).  
Комитет по туризму Мурманской области на 01.10.2022: была оказана информационная поддержка фестиваля "GastroIndustry".</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</si>
  <si>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ЗАВЕРШЕНО</t>
    </r>
  </si>
  <si>
    <r>
      <t>Администрация Печенгского муниц округа на 01.08.2022:</t>
    </r>
    <r>
      <rPr>
        <sz val="8"/>
        <rFont val="Arial"/>
        <family val="2"/>
        <charset val="204"/>
      </rPr>
      <t xml:space="preserve"> разрабатывается проектно-сметная документация.</t>
    </r>
    <r>
      <rPr>
        <u/>
        <sz val="8"/>
        <rFont val="Arial"/>
        <family val="2"/>
        <charset val="204"/>
      </rPr>
      <t xml:space="preserve">
Администрация Печенгского муниц округа на 01.01.2023: </t>
    </r>
    <r>
      <rPr>
        <sz val="8"/>
        <rFont val="Arial"/>
        <family val="2"/>
        <charset val="204"/>
      </rPr>
      <t>работы продолжаются.</t>
    </r>
    <r>
      <rPr>
        <u/>
        <sz val="8"/>
        <rFont val="Arial"/>
        <family val="2"/>
        <charset val="204"/>
      </rPr>
      <t xml:space="preserve">
Администрация Печенгского муниц округа на 01.02.2023: </t>
    </r>
    <r>
      <rPr>
        <sz val="8"/>
        <rFont val="Arial"/>
        <family val="2"/>
        <charset val="204"/>
      </rPr>
      <t xml:space="preserve">по договору, заключенному МОО "СОТРУДНИЧЕСТВО" с ООО "Севморпроект", работы по разработке ПСД продолжаются. </t>
    </r>
    <r>
      <rPr>
        <u/>
        <sz val="8"/>
        <rFont val="Arial"/>
        <family val="2"/>
        <charset val="204"/>
      </rPr>
      <t xml:space="preserve">
Администрация Печенгского муниц округа на 01.03.2023-01.07.2023: </t>
    </r>
    <r>
      <rPr>
        <sz val="8"/>
        <rFont val="Arial"/>
        <family val="2"/>
        <charset val="204"/>
      </rPr>
      <t>МОО "СОТРУДНИЧЕСТВО" направлено в адрес ООО "Севморпроект" (г. Мурманск) письмо о расторжении в одностороннем порядке</t>
    </r>
    <r>
      <rPr>
        <u/>
        <sz val="8"/>
        <rFont val="Arial"/>
        <family val="2"/>
        <charset val="204"/>
      </rPr>
      <t xml:space="preserve"> </t>
    </r>
    <r>
      <rPr>
        <sz val="8"/>
        <rFont val="Arial"/>
        <family val="2"/>
        <charset val="204"/>
      </rPr>
      <t>договора на разработку ПСД и возвращении исполнителем выплаченного аванса в размере 420 000,00 руб. (исх. от 28.02.2023 №4)</t>
    </r>
    <r>
      <rPr>
        <u/>
        <sz val="8"/>
        <rFont val="Arial"/>
        <family val="2"/>
        <charset val="204"/>
      </rPr>
      <t xml:space="preserve">.                                                                                                                  
Администрация Печенгского муниц округа на 01.08.2023-01.10.2023: </t>
    </r>
    <r>
      <rPr>
        <sz val="8"/>
        <rFont val="Arial"/>
        <family val="2"/>
        <charset val="204"/>
      </rPr>
      <t>принято решение о не 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t>
    </r>
    <r>
      <rPr>
        <u/>
        <sz val="8"/>
        <rFont val="Arial"/>
        <family val="2"/>
        <charset val="204"/>
      </rPr>
      <t xml:space="preserve">
Администрация Печенгского муниц округа на 01.11.2023: </t>
    </r>
    <r>
      <rPr>
        <sz val="8"/>
        <rFont val="Arial"/>
        <family val="2"/>
        <charset val="204"/>
      </rPr>
      <t xml:space="preserve">продолжается выполнение работ по договору, заключенному МОО "СОТРУДНИЧЕСТВО" с ООО "Севморпроект".
</t>
    </r>
    <r>
      <rPr>
        <u/>
        <sz val="8"/>
        <rFont val="Arial"/>
        <family val="2"/>
        <charset val="204"/>
      </rPr>
      <t>Администрация Печенгского муниц округа на 01.12.2023:</t>
    </r>
    <r>
      <rPr>
        <sz val="8"/>
        <rFont val="Arial"/>
        <family val="2"/>
        <charset val="204"/>
      </rPr>
      <t xml:space="preserve"> в ООО "Севморпроект" направлена информация мест расположения точек подключения к сети Интернет, конкретизированы зоны по видеонаблюдению, информация по ливневой канализации, разъяснен порядок подготовки Акта вырубки зеленых насаждений.
</t>
    </r>
    <r>
      <rPr>
        <u/>
        <sz val="8"/>
        <rFont val="Arial"/>
        <family val="2"/>
        <charset val="204"/>
      </rPr>
      <t>Администрация Печенгского муниц округа на 01.01.202</t>
    </r>
    <r>
      <rPr>
        <sz val="8"/>
        <rFont val="Arial"/>
        <family val="2"/>
        <charset val="204"/>
      </rPr>
      <t xml:space="preserve">4-01.04.2024: продолжается выполнение работ по договору, заключенному МОО "СОТРУДНИЧЕСТВО" с ООО "Севморпроект" (разработка ПД).
</t>
    </r>
    <r>
      <rPr>
        <u/>
        <sz val="8"/>
        <rFont val="Arial"/>
        <family val="2"/>
        <charset val="204"/>
      </rPr>
      <t>Администрация Печенгского муниц округа на 01.05.2024:</t>
    </r>
    <r>
      <rPr>
        <sz val="8"/>
        <rFont val="Arial"/>
        <family val="2"/>
        <charset val="204"/>
      </rPr>
      <t xml:space="preserve"> ПСД разработана, работы приняты и оплачены. Разработанная ПСД передана в МКУ "Управление благоустройства и развития".
Администрация Печенгского муниц округа на 01.06.2024-01.01.2025: осуществляется поиск финансирования проектов. Стоимость реализации проектов составляет 109 млн. руб. и 51,6 млн. руб.</t>
    </r>
    <r>
      <rPr>
        <u/>
        <sz val="8"/>
        <rFont val="Arial"/>
        <family val="2"/>
        <charset val="204"/>
      </rPr>
      <t xml:space="preserve">
</t>
    </r>
    <r>
      <rPr>
        <sz val="8"/>
        <rFont val="Arial"/>
        <family val="2"/>
        <charset val="204"/>
      </rPr>
      <t xml:space="preserve"> Программой было предусмотрена разработка ПСД на сумму 1 050,00 руб. В этой части мероприятие выполнено.</t>
    </r>
  </si>
  <si>
    <r>
      <t xml:space="preserve">Благоустройство дворовых территорий 
</t>
    </r>
    <r>
      <rPr>
        <b/>
        <sz val="8"/>
        <rFont val="Arial"/>
        <family val="2"/>
        <charset val="204"/>
      </rPr>
      <t>ЗАВЕРШЕНО в 2022 году</t>
    </r>
  </si>
  <si>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Администрация Печенгского муниц округа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 все работы выполнены. Оплата произведена за выполненные работы по благоустройству дворовой территории по адресам: пгт. Никель, пр. 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 руб., из них ОБ - 14 625,8 тыс. руб.., МБ - 769,8 тыс. руб..); работы по благоустройству дворовых территорий г. Заполярный, ул. Мира, дд. 6, 8, 10, 12, ул. Юбилейная, дд. 5, 9 выполнены и оплачены (12 128,5 тыс.руб., из них ОБ - 11 522,1 тыс. руб.., МБ - 606,4 тыс. руб..)      </t>
  </si>
  <si>
    <r>
      <t xml:space="preserve">Благоустройство общественной территории сквера по ул. Ленина в г. Заполярном
</t>
    </r>
    <r>
      <rPr>
        <b/>
        <sz val="8"/>
        <rFont val="Arial"/>
        <family val="2"/>
        <charset val="204"/>
      </rPr>
      <t>ЗАВЕРШЕНО в 2021 году</t>
    </r>
  </si>
  <si>
    <t>Администрация Печенгского муниц округа на 01.01.2022 - работы выполнены на 100%</t>
  </si>
  <si>
    <r>
      <rPr>
        <u/>
        <sz val="8"/>
        <rFont val="Arial"/>
        <family val="2"/>
        <charset val="204"/>
      </rPr>
      <t>Администрация Печенгского муниц округа на 01.08.2022:</t>
    </r>
    <r>
      <rPr>
        <sz val="8"/>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t>
    </r>
    <r>
      <rPr>
        <u/>
        <sz val="8"/>
        <rFont val="Arial"/>
        <family val="2"/>
        <charset val="204"/>
      </rPr>
      <t>Администрация Печенгского муниц округа на 01.09.2022-01.11.2022:</t>
    </r>
    <r>
      <rPr>
        <sz val="8"/>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
</t>
    </r>
    <r>
      <rPr>
        <u/>
        <sz val="8"/>
        <rFont val="Arial"/>
        <family val="2"/>
        <charset val="204"/>
      </rPr>
      <t>Администрация Печенгского муниц округа на 01.12.2022</t>
    </r>
    <r>
      <rPr>
        <sz val="8"/>
        <rFont val="Arial"/>
        <family val="2"/>
        <charset val="204"/>
      </rPr>
      <t xml:space="preserve">: продолжается разработка проектно-сметной документации (ориентировочно - первая декада декабря 2022).
</t>
    </r>
    <r>
      <rPr>
        <u/>
        <sz val="8"/>
        <rFont val="Arial"/>
        <family val="2"/>
        <charset val="204"/>
      </rPr>
      <t>Администрация Печенгского муниц округа на 01.01.2023-01.03.2023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u/>
        <sz val="8"/>
        <rFont val="Arial"/>
        <family val="2"/>
        <charset val="204"/>
      </rPr>
      <t>Администрация Печенгского муниц округа на 01.04.2023-01.05.2023:</t>
    </r>
    <r>
      <rPr>
        <sz val="8"/>
        <rFont val="Arial"/>
        <family val="2"/>
        <charset val="204"/>
      </rPr>
      <t xml:space="preserve"> сметная документация прошла экспертизу.
</t>
    </r>
    <r>
      <rPr>
        <u/>
        <sz val="8"/>
        <rFont val="Arial"/>
        <family val="2"/>
        <charset val="204"/>
      </rPr>
      <t xml:space="preserve">Администрация Печенгского муниц округа на 01.06.2023-01.08.2023: </t>
    </r>
    <r>
      <rPr>
        <sz val="8"/>
        <rFont val="Arial"/>
        <family val="2"/>
        <charset val="204"/>
      </rPr>
      <t xml:space="preserve">АНО "Центр социальных проектов "Вторая школа" продолжаются работы по государственной экспертизе ПСД
</t>
    </r>
    <r>
      <rPr>
        <u/>
        <sz val="8"/>
        <rFont val="Arial"/>
        <family val="2"/>
        <charset val="204"/>
      </rPr>
      <t xml:space="preserve">Администрация Печенгского муниц округа на 01.09.2023-01.01.2024: </t>
    </r>
    <r>
      <rPr>
        <sz val="8"/>
        <rFont val="Arial"/>
        <family val="2"/>
        <charset val="204"/>
      </rPr>
      <t xml:space="preserve">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t>
    </r>
    <r>
      <rPr>
        <u/>
        <sz val="8"/>
        <rFont val="Arial"/>
        <family val="2"/>
        <charset val="204"/>
      </rPr>
      <t>Администрация Печенгского муниц округа на 01.02.2024:</t>
    </r>
    <r>
      <rPr>
        <sz val="8"/>
        <rFont val="Arial"/>
        <family val="2"/>
        <charset val="204"/>
      </rPr>
      <t xml:space="preserve"> Осуществляется поиск финансирования для выполнения проектных работ (дополнительные работы).
Администрация Печенгского муниц округа на 01.04.2024-01.10.2024: На 2024 год денежные средства на реализацию мероприятия не запланированы. ПСД по мероприятию является составной частью ПСД по реконструкции ДК "Октябрь" (п. 4.12 ПСЭР).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Администрация Печенгского муниц округа на 01.11.2024-01.12.2024: информация о планировании АНО «Центр социальных проектов «Вторая школа» бюджета на 2025 год отсутствует.
Администрация Печенгского муниц округа на 01.01.2025-01.02.2025: МКУ «УБиР» приобрел парковые светильники (на сумму 1 270 800,00 руб. (МБ). Установка будет осуществлена в 2025 году.
Администрация Печенгского муниц округа на 01.03.2025: Проводится работа с Минградом Мурманской области о подаче заявки на участие во всероссийском конкурсе «Малые города» по площади в г. Заполярный.
Администрация Печенгского муниц округа на 01.04.2025: направлено письмо в Минград Мурманской области с просьбой рассмотреть возможность направления заявки на всероссийский конкурс «Малые города» по площади в г. Заполярный. Получен ответ от Минграда Мурманской области о невозможности участия в 2025 году во Всероссийском конкурсе лучших проектов создания комфортной городской среды, т.к. в соответствии с постановлением Правительства РФ от 07.03.20218 № 237 «О предоставлении и распределении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пропущен срок для проведения общественного обсуждения проекта жителями населенного пункта, на территории которого предусматривается реализация проекта, на предмет выбора общественной территории, на которой будет реализовываться проект.</t>
    </r>
  </si>
  <si>
    <r>
      <t xml:space="preserve">Благоустройство Центральной площади в г. Заполярном
</t>
    </r>
    <r>
      <rPr>
        <b/>
        <sz val="8"/>
        <rFont val="Arial"/>
        <family val="2"/>
        <charset val="204"/>
      </rPr>
      <t>ПРОДОЛЖАЕТСЯ</t>
    </r>
  </si>
  <si>
    <r>
      <t xml:space="preserve">Благоустройство "Тропы здоровья" в г. Заполярном
</t>
    </r>
    <r>
      <rPr>
        <b/>
        <sz val="8"/>
        <rFont val="Arial"/>
        <family val="2"/>
        <charset val="204"/>
      </rPr>
      <t>ЗАВЕРШЕНО в 2024 году</t>
    </r>
  </si>
  <si>
    <t xml:space="preserve">На 01.01.2022 - работы завершены.
Администрация Печенгского муниц округа на 01.12.2022: Односторонний отказ заказчика. Работы в срок 30.09.2021 года не завершены; работы, определенные условиями договора в полном объеме не выполнены.
Администрация Печенгского муниц округа на 01.02.2023: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Администрация Печенгского муниц округа на 01.03.2023: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                                                                                                 
Администрация Печенгского муниц округа на 01.04.2023-01.05.2023: 21.03.2023 ООО "РСН" подана апелляционная жалоба. Заказчиком по гражданско-правовому договору (МБУ "СК "Дельфин") направлена претензия о возврате денежных средств.
Администрация Печенгского муниц округа на 01.06.2023: рассмотрение апелляционной жалобы назначено судом на 21.06.2023.
Администрация Печенгского муниц округа на 01.07.2023: 21.06.2023 рассмотрена апелляционная жалоба. ООО "РСН" отказано в полном объеме, оставлено в силе решение первой инстанции. Решение вступило в силу с момента вынесения решения по апелляции. Заказчиком (МБУ "СК "Дельфин") 27.06.2023 направлено уведомление в адрес ООО "РСН" на составление 07.07.2023 акта о выявленных недостатках по выполненным работам.
Администрация Печенгского муниц округа на  01.08.2023: 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Возражения находится на рассмотрении у Заказчика.
Администрация Печенгского муниц округа на 01.09.2023: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Администрация Печенгского муниц округа на 01.10.2023: Заключены договоры с ООО "Кольская компания"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(цена договора - 500 тыс. рублей) и № 6/2348Д на выполнение работ по установке, ревизии опор освещения и монтаж бордюров на тропе здоровья г. Заполярный (цена договора - 400 тыс. рублей). Срок исполнения по договорам - 25.10.2023. Работы по договору № 6/2348Д выполнены.
Администрация Печенгского муниц округа на 01.11.2023: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В ходе выполнения работ возникли проблемы с питающим кабелем на объекте (отсутствие питающего кабеля). По договору от 29.08.2023 № 6 на выполнение работ по установке, ревизии опор освещения и монтаж бордюров на тропе здоровья г. Заполярный 11.10.2023 произведена оплата выполненных работ в размере 400,0 тыс. руб.
Администрация Печенгского муниц округа на 01.12.2023: По договору от 29.08.2023 № 5 на выполнение ремонтных работ по тропе здоровья г. Заполярный (монтаж видеонаблюдения, установка и трассировка кабеля с подключением и выводом на монитор ЕДДС) продолжается выполнение работ. Решается проблема с питающим кабелем на объекте (отсутствие питающего кабеля). 
Администрация Печенгского муниц округа на 01.01.2024: по договору от 29.08.2023 №5 выполнены ремонтные работы на Тропе здоровья (работы отсыпке и усилению ям для стоек и столбов, установлены МАФы, выполнено устройство бетонных плит тротуаров, проложены трубопроводы для проводов, протянут кабель силовой, установлен светильник светодиодный). Работы выполнены, приняты и оплачены на сумму 231 454 руб., договор расторгнут. Заказчиком рассматриваются  варианты установки системы видеонаблюдения с выводом на монитор ЕДДС.
Администрация Печенгского муниц округа на 01.02.2024: МБУ "СК "Дельфин" ведутся переговоры по выполнению работ без прокладки кабеля для подключения системы видеонаблюдения.
Администрация Печенгского муниц округа на 01.04.2024: ведутся работы по тестированию оборудования для видеонаблюдения на площадке АО "Кольская ГМК".
Администрация Печенгского муниц округа на 01.05.2024: проведено тестирование оборудования видеонаблюдения. Проводится работа по поиску подрядчика для выполнении ремонтных работ для подключения видеонаблюдения. Выполнение работ планируются после схода снега.
Администрация Печенгского муниц округа на 01.06.2024: Выполняется комплекс монтажных работ по видеонаблюдению «Тропы здоровья» СК «Дельфин»; комплекс работ по подключению, программированию и наладки сервера видеонаблюдения.
Администрация Печенгского муниц округа на 01.07.2024: продолжаются работы по комплексу монтажных работ по видеонаблюдению (Подрядчик ИП Корсунов В.Ю., цена договора 600,0 тыс. руб.(средства бюджетных учреждений). Выполняются работы по восстановлению малых архитектурных форм, покраски щитов "Тропы здоровья" (Подрядчик ИП Корсунов В.Ю., цена договора 300,0 тыс. руб.(средства бюджетных учреждений). Выполнен комплекс работ по подключению, программированию и наладки сервера видеонаблюдения (Подрядчик ИП Корсунов В.Ю., цена договора 250,0 тыс. руб.(средства бюджетных учреждений), оплачен).
Администрация Печенгского муниц округа на 01.08.2024-01.09.2024: выполнены работы по комплексу монтажных работ по видеонаблюдению (Подрядчик ИП Корсунов В.Ю., цена договора 600,0 тыс. руб.(средства бюджетных учреждений). Выполнены работы по восстановлению малых архитектурных форм, покраски щитов "Тропы здоровья" (Подрядчик ИП Корсунов В.Ю., цена договора 300,0 тыс. руб.(средства бюджетных учреждений). Ведется подготовка к монтажу сцены. Договоры с подрядчиком на стадии заключения.
на 01.10.2024: Весь комплекс монтажных работ по видеонаблюдению произведен. Подготовлен договор с Подрядчиком на выполнение работ по возведению сцены, ведутся работы.
Администрация Печенгского муниц округа на 01.11.2024: заключен контракт от 15.09.2024 на монтаж сцены (1 этап) на сумму 494 444,25 руб. Работы выполнены, приняты, оплачены; заключен контракт от 25.09.2024 на монтаж сцены (2 этап) на сумму 447 460,86 руб. Работы выполнены, приняты, оплачены; заключен контракт на декоративное оформление сцены ( этап 1) на сумму 548 482,85 руб. Работы выполнены, приняты, оплачены; заключен контракт на монтаж кровли от 15.10.2024 на сумму 534 243,68 руб.Работы выполнены, приняты, оплачены; заключен контракт от 25.10.2024 на декоративное оформление сцены (этап 2) на сумму 575 358,36 руб. Срок выполнения работ по договору с 25.10.2024 по 05.11.2024. Работы выполняются.
Администрация Печенгского муниц округа на 01.12.2024: выполнены работы по декоративному оформлению сцены (этап 2) на сумму 575 358,36 руб., работы приняты, оплачены. Мероприятие выполнено.
</t>
  </si>
  <si>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</si>
  <si>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разрабатывается проектно-сметная документация.
</t>
    </r>
    <r>
      <rPr>
        <u/>
        <sz val="8"/>
        <rFont val="Arial"/>
        <family val="2"/>
        <charset val="204"/>
      </rPr>
      <t>Администрация Печенгского муниц округа на 01.09.2022</t>
    </r>
    <r>
      <rPr>
        <sz val="8"/>
        <rFont val="Arial"/>
        <family val="2"/>
        <charset val="204"/>
      </rPr>
      <t xml:space="preserve">: продолжаются работы по разработке дизайн-проекта.
</t>
    </r>
    <r>
      <rPr>
        <u/>
        <sz val="8"/>
        <rFont val="Arial"/>
        <family val="2"/>
        <charset val="204"/>
      </rPr>
      <t>Администрация Печенгского муниц округа на 01.11.2022</t>
    </r>
    <r>
      <rPr>
        <sz val="8"/>
        <rFont val="Arial"/>
        <family val="2"/>
        <charset val="204"/>
      </rPr>
      <t xml:space="preserve">: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t>
    </r>
    <r>
      <rPr>
        <u/>
        <sz val="8"/>
        <rFont val="Arial"/>
        <family val="2"/>
        <charset val="204"/>
      </rPr>
      <t>Администрация Печенгского муниц округа на 01.12.2022:</t>
    </r>
    <r>
      <rPr>
        <sz val="8"/>
        <rFont val="Arial"/>
        <family val="2"/>
        <charset val="204"/>
      </rPr>
      <t xml:space="preserve">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эскизного проекта по благоустройству.
</t>
    </r>
    <r>
      <rPr>
        <u/>
        <sz val="8"/>
        <rFont val="Arial"/>
        <family val="2"/>
        <charset val="204"/>
      </rPr>
      <t>Администрация Печенгского муниц округа на 01.02.2023</t>
    </r>
    <r>
      <rPr>
        <sz val="8"/>
        <rFont val="Arial"/>
        <family val="2"/>
        <charset val="204"/>
      </rPr>
      <t xml:space="preserve">: продолжается выполнение работ по доработке эскизного проекта по благоустройству по договору, заключенному АНО "Центр социальных проектов "Вторая школа".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t>
    </r>
    <r>
      <rPr>
        <sz val="8"/>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rFont val="Arial"/>
        <family val="2"/>
        <charset val="204"/>
      </rPr>
      <t>Администрация Печенгского муниц округа на 01.05.2023</t>
    </r>
    <r>
      <rPr>
        <sz val="8"/>
        <rFont val="Arial"/>
        <family val="2"/>
        <charset val="204"/>
      </rPr>
      <t xml:space="preserve">: продолжается работа по доработке материалов в рамках  договора, заключенного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 xml:space="preserve">Администрация Печенгского муниц округа на 01.09.2023-01.10.2023: </t>
    </r>
    <r>
      <rPr>
        <sz val="8"/>
        <rFont val="Arial"/>
        <family val="2"/>
        <charset val="204"/>
      </rPr>
      <t xml:space="preserve">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концепция благоустройства и развития высвободившейся территории "Центральный квартал" с ПЗ - от ООО "Урбан ПРО").
</t>
    </r>
    <r>
      <rPr>
        <u/>
        <sz val="8"/>
        <rFont val="Arial"/>
        <family val="2"/>
        <charset val="204"/>
      </rPr>
      <t xml:space="preserve">Администрация Печенгского муниц округа на  01.01.2024: </t>
    </r>
    <r>
      <rPr>
        <sz val="8"/>
        <rFont val="Arial"/>
        <family val="2"/>
        <charset val="204"/>
      </rPr>
      <t>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Администрация Печенгского муниц округа на 01.02.2024-01.10.2024: Проводится работа по реализации мероприятия по сносу аварийных домов. После сноса будет осуществлен поиск денежных средств для благоустройства.
Администрация Печенгского муниц округа на 01.11.2024: выполнен снос домов. пгт. Никель: ул. Октябрьская, д. 8, д. 10. 
Администрация Печенгского муниц округа на 01.12.2024-01.03.2025: Осущетсвляется поиск финансирования благоустройства.
На 01.04.2025: прорабатывавется возможность выхода на федеральную программу</t>
    </r>
  </si>
  <si>
    <r>
      <t xml:space="preserve">Благоустройство Центрального парка в пгт  Никель
</t>
    </r>
    <r>
      <rPr>
        <b/>
        <sz val="8"/>
        <rFont val="Arial"/>
        <family val="2"/>
        <charset val="204"/>
      </rPr>
      <t>ЗАВЕРШЕНО в 2022 году</t>
    </r>
  </si>
  <si>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Техническая готовность объекта - 76%.
МИНГРАД на 01.11.2022: Работы завершены.</t>
    </r>
  </si>
  <si>
    <r>
      <t xml:space="preserve">Благоустройство общественной территории пл. Ленина в пгт Никель
</t>
    </r>
    <r>
      <rPr>
        <b/>
        <sz val="8"/>
        <rFont val="Arial"/>
        <family val="2"/>
        <charset val="204"/>
      </rPr>
      <t>ЗАВЕРШЕНО в 2021 году</t>
    </r>
  </si>
  <si>
    <t>Администрация Печенгского муниц округа на 01.01.2022: работы выполнены на 100%. Кассовый расход с начала года: средства ФБ - 9 028,28 тыс.руб., средства ОБ - 951,92 тыс. руб.., средства МБ - 525,3 тыс. руб..</t>
  </si>
  <si>
    <r>
      <t xml:space="preserve">Благоустройство Площади металлургов в пгт Никель
</t>
    </r>
    <r>
      <rPr>
        <b/>
        <sz val="8"/>
        <rFont val="Arial"/>
        <family val="2"/>
        <charset val="204"/>
      </rPr>
      <t xml:space="preserve">
ЗАВЕРШЕНО в 2024 году</t>
    </r>
  </si>
  <si>
    <r>
      <rPr>
        <u/>
        <sz val="8"/>
        <rFont val="Arial"/>
        <family val="2"/>
        <charset val="204"/>
      </rPr>
      <t xml:space="preserve">Администрация Печенгского муниц округа на 01.08.2022: </t>
    </r>
    <r>
      <rPr>
        <sz val="8"/>
        <rFont val="Arial"/>
        <family val="2"/>
        <charset val="204"/>
      </rPr>
      <t xml:space="preserve">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t>
    </r>
    <r>
      <rPr>
        <u/>
        <sz val="8"/>
        <rFont val="Arial"/>
        <family val="2"/>
        <charset val="204"/>
      </rPr>
      <t xml:space="preserve">Администрация Печенгского муниц округа на 01.09.2022: </t>
    </r>
    <r>
      <rPr>
        <sz val="8"/>
        <rFont val="Arial"/>
        <family val="2"/>
        <charset val="204"/>
      </rPr>
      <t xml:space="preserve">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 xml:space="preserve">Администрация Печенгского муниц округа на  01.06.2023: </t>
    </r>
    <r>
      <rPr>
        <sz val="8"/>
        <rFont val="Arial"/>
        <family val="2"/>
        <charset val="204"/>
      </rPr>
      <t xml:space="preserve">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rFont val="Arial"/>
        <family val="2"/>
        <charset val="204"/>
      </rPr>
      <t>Администрация Печенгского муниц округа на  01.07.2023, 01.08.2023:</t>
    </r>
    <r>
      <rPr>
        <sz val="8"/>
        <rFont val="Arial"/>
        <family val="2"/>
        <charset val="204"/>
      </rPr>
      <t xml:space="preserve"> продолжаются работы по заключенному договору АНО "Центр социальных проектов "Вторая школа" 
</t>
    </r>
    <r>
      <rPr>
        <u/>
        <sz val="8"/>
        <rFont val="Arial"/>
        <family val="2"/>
        <charset val="204"/>
      </rPr>
      <t>Администрация Печенгского муниц округа на 01.09.2023:</t>
    </r>
    <r>
      <rPr>
        <sz val="8"/>
        <rFont val="Arial"/>
        <family val="2"/>
        <charset val="204"/>
      </rPr>
      <t xml:space="preserve"> работы по заключенному договору АОН "Центр социальных проектов "Вторая школа" выполнены в полном объеме, работы приняты.
</t>
    </r>
    <r>
      <rPr>
        <u/>
        <sz val="8"/>
        <rFont val="Arial"/>
        <family val="2"/>
        <charset val="204"/>
      </rPr>
      <t>Администрация Печенгского муниц округа на 01.10.2023:</t>
    </r>
    <r>
      <rPr>
        <sz val="8"/>
        <rFont val="Arial"/>
        <family val="2"/>
        <charset val="204"/>
      </rPr>
      <t xml:space="preserve">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
</t>
    </r>
    <r>
      <rPr>
        <u/>
        <sz val="8"/>
        <rFont val="Arial"/>
        <family val="2"/>
        <charset val="204"/>
      </rPr>
      <t>Администрация Печенгского муниц округа на 01.11.2023:</t>
    </r>
    <r>
      <rPr>
        <sz val="8"/>
        <rFont val="Arial"/>
        <family val="2"/>
        <charset val="204"/>
      </rPr>
      <t xml:space="preserve"> работы завершены. Подрядчиком осуществляется подготовка закрывающих документов.
</t>
    </r>
    <r>
      <rPr>
        <u/>
        <sz val="8"/>
        <rFont val="Arial"/>
        <family val="2"/>
        <charset val="204"/>
      </rPr>
      <t>Администрация Печенгского муниц округа на 01.12.2023-01.01.2024:</t>
    </r>
    <r>
      <rPr>
        <sz val="8"/>
        <rFont val="Arial"/>
        <family val="2"/>
        <charset val="204"/>
      </rPr>
      <t xml:space="preserve"> работы выполнены. В 2023 году: все коммуникации подключены. Установлены арт-объекты, пешеходные дорожки выложены плиткой, установлены скамейки, благоустроена территория у сцены и фуд-зона, оформлена входная группа площади - три арочных свода. 
Данные о фактических расчетах не предоставлены АНО "Вторая школа".
</t>
    </r>
    <r>
      <rPr>
        <u/>
        <sz val="8"/>
        <rFont val="Arial"/>
        <family val="2"/>
        <charset val="204"/>
      </rPr>
      <t>Администрация Печенгского муниц округа на 01.02.2024-01.05.2024:</t>
    </r>
    <r>
      <rPr>
        <sz val="8"/>
        <rFont val="Arial"/>
        <family val="2"/>
        <charset val="204"/>
      </rPr>
      <t xml:space="preserve"> АНО "Центр социальных проектов "Вторая школа" ведется работа с АО "Кольская ГМК" по выделению спецтехники.
</t>
    </r>
    <r>
      <rPr>
        <u/>
        <sz val="8"/>
        <rFont val="Arial"/>
        <family val="2"/>
        <charset val="204"/>
      </rPr>
      <t>Администрация Печенгского муниц округа на 01.06.2024:</t>
    </r>
    <r>
      <rPr>
        <sz val="8"/>
        <rFont val="Arial"/>
        <family val="2"/>
        <charset val="204"/>
      </rPr>
      <t xml:space="preserve"> АНО "Центр социальных проектов "Вторая школа" реализует проект "Индустриальная экспозиция под открыл небом". 20.05.2024 техника АО "Кольская ГМК" передана АНО "Центр социальных проектов "Вторая школа" для создания арт-объектов и павильонов, ведется работа по созданию макетов и сборке объектов. Сроки реализации - до конца августа 2024 года. Данные о финансировании данного проекта не предоставлены АНО "Центр социальных проектов "Вторая школа". 
Администрация Печенгского муниц округа на 01.07.2024: АНО "Центр социальных проектов "Вторая школа" продолжается работа о созданию макетов и сборке объектов.
Администрация Печенгского муниц округа на 01.08.2024: ведется работа по установке индустриальных арт-объектов на площади Металлургов.
Администрация Печенгского муниц округа на 01.09.2024: работы по установке индустриальных арт-объектов выполены. Данные о фактических затратах не предоставлены АНО "Центр социальных проектов "Вторая школа".
Администрация Печенгского муниц округа на 01.11.2024: В рамках финансирования, предусмотренного ПСЭР, мероприятие выполнено.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</si>
  <si>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t xml:space="preserve">Реконструкция канализационных очистных сооружений пгт Никель и г. Заполярного
</t>
    </r>
    <r>
      <rPr>
        <b/>
        <sz val="8"/>
        <rFont val="Arial"/>
        <family val="2"/>
        <charset val="204"/>
      </rPr>
      <t>ПРОДОЛЖАЕТСЯ</t>
    </r>
  </si>
  <si>
    <t>МИНЭНЕРГО,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Администрация Печенгского муниц округа на 01.02.2023: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Администрация Печенгского муниц округа на 01.03.2023: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01.05.2023: 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01.06.2023: 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01.07.2023: по пгт. Никель:  техническое задание согласовано ресурсоснабжающей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Администрация Печенгского муниц округа на 01.08.2023-01.011.2023: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Администрация Печенгского муниц округа на 01.12.2023 - 01.01.2024: по пгт. Никель - без изменений.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Администрация Печенгского муниц округа на 01.02.2024: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принято решение актуализировать техническое задание на разработку очистных сооружений, а также Предпроектную документацию с целью выполнения предпроектных исследований и подсчета  стоимости выполнения ПИР проекта "Реконструкция системы водоотведения в пгт Никель" (разработка АНО "Вторая школа" ПД очистных сооружений и реализация проекта).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Администрация Печенгского муниц округа на 01.04.2024-01.05.2024: по договору от 29.02.2024, заключенному  АНО "Центр социальных проектов "Вторая школа" с ООО "Вулкан", начато предпроектное исследование и подсчет стоимости выполнения ПИР по объекту «Реконструкция канализационных очистных сооружений в пгт. Никель Мурманской области». Срок выполнения работ - 30 кал. дней с даты получения аванса. Информация о стоимости работ по договору не предоставлена АНО "Центр социальных проектов "Вторая школа". Работы начаты 26.03.2024. ;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Администрация Печенгского муниц округа на 01.06.2024: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с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Администрация Печенгского муниц округа на 01.07.2024: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Администрация Печенгского муниц округа на 01.08.2024-01.10.2024: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Продление сроков связано с тем, что подрядчик ООО «Гарант-проект» находился в г. Белгороде и вынужден переехать в Краснодарский край.
Администрация Печенгского муниц округа на 01.11.2024: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25.10.2024 ООО "Вулкан групп" направил  результаты предпроектного исследования и смету на проектно-изыскательские работы в АНО "Центр социальных проектов "Вторая школа" (заказчик) для рассмотрения и утверждения. Документы находятся на рассмотрении у заказчика;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Администрация Печенгского муниц округа на 01.12.2024: по пгт. Никель -  проектировщик (ООО "Вулкан групп") завершил работы по договору от 29.02.2024 , заключенному  с заказчиком АНО "Центр социальных проектов "Вторая школа"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Работы приняты. Информация об оплате по договору не предоставлена заказчиком (АНО "Центр социальных проектов Печенгского района "Вторая школа");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Администрация Печенгского муниц округа на 01.01.2025: по пгт. Никель - без изменений; по г.Заполярный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12.12.2024 №7 о продлении сроков выполнения работ до 31.03.2024 включительно).
На 01.03.2025: по пгт. Никель - выполнено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Дальнейшие действия по мероприятию будет проводить ГОУП «Мурманскводоканал»;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12.12.2024 №7 о продление сроков выполнения работ до 31.03.2024 включительно)
На 01.04.2025: по пгт. Никель - без изменений;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26.03.2025 №8 о продление сроков выполнения работ до 30.09.2025 включительно). 
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01.06.2023: по пгт. Никель:  техническое задание согласовано ресурсоснабжающей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01.07.2023: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АО Корпорация развития МО на 01.08.2023: 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
АО Корпорация развития МО на 01.09.2023: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АО Корпорация развития МО на 01.10.2023-01.12.2023: без изменений
АО Корпорация развития МО на 01.01.2024-01.02.2024: в пгт Никель - без изменений. В г. Заполярный заключены дополнительные сроки о продлении сроков выполнения работ по следующим договорам: на проведение государственной историко-культурной экспертизы (дата заключения дополнительного соглашения - 13.12.2023, срок выполнения работ продлен по 01.06.2024); на выполнение проектных работ (дата заключения дополнительного соглашения - 13.12.2023, срок выполнения работ продлен по 01.06.2024).
АО Корпорация развития МО на 01.04.2024-01.05.2024: По н.п. Никель - 29.02.2024 АНО "Центр социальных проектов "Вторая школа" заключило договор с ООО "Вулкан" на выполнение проектно-изыскательских работ по объекту «Реконструкция канализационных очистных сооружений в пгт. Никель Мурманской области». Начато предпроектное исследование и подсчет стоимости. По г. Заполярный - без изменений.
АО Корпорация развития МО на 01.06.2024: по пгт. Никель -  продолжаются работы по договору от 29.02.2024,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АНО "Центр социальных проектов "Вторая школа"  проводит работу по подготовке доп. соглашения к договору о продлении сроков в связи с задержкой по сбору необходимой информации для выполнения работ. Ориентировочный срок выполнения работ по договору - конец июня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Выполнены работы по проведению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 (работы выполнены 05.09.2023, оплата работ по договору в размере 170 000,00 руб. 06.09.2023). По фактическим объемам финансирования внесены данные за 2023 год.
АО Корпорация развития МО на 01.07.2024-01.09.2024: по пгт. Никель -  продолжаются работы по договору от 29.02.2024 , заключенному  АНО "Центр социальных проектов "Вторая школа" с ООО "Вулкан"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Ориентировочный срок выполнения работ по договору - конец июля 2024 года;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(заключено доп. соглашение от 21.05.2024 на продление сроков выполнения работ, срок выполнения работ до 30.09.2024 включительно).
АО Корпорация развития МО на 01.11.2024: по пгт. Никель -  продолжаются работы по договору от 29.02.2024 , заключенному  АНО "Центр социальных проектов "Вторая школа" с ООО "Вулкан групп"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Заключено дополнительное соглашение о продлении сроков выполнения работ (сроки выполнения работ до 30.10.2024 включительно). 25.10.2024 ООО "Вулкан групп"направил  результаты предпроектного исследования и смету на проектно-изыскательские работы в АНО "Центр социальных проектов "Вторая школа" для рассмотрения и утверждения (на 01.11.2024 рассмотрение не завершено); по г. Заполярный - продолжаются работы по заключенному ранее договору АО «Городские сети» с ООО «Гарант-проект»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АО Корпорация развития МО на 01.12.2024: по пгт. Никель - проектировщик (ООО "Вулкан групп") завершил работы по договору от 29.02.2024 , заключенному  с заказчиком АНО "Центр социальных проектов "Вторая школа"  (предпроектное исследование и подсчет стоимости выполнения проектно-изыскательских работ по объекту «Реконструкция канализационных очистных сооружений в пгт. Никель Мурманской области»). Работы приняты. Информация об оплате по договору не предоставлена заказчиком (АНО "Центр социальных проектов "Вторая школа"); по г. Заполярный - продолжаются работы по заключенному ранее договору АО «Городские сети» по объекту "Строительство очистных сооружений на о. Поло-Ярви для очистки воды от железа, никеля и цветности":  на выполнение проектных работ (заключены доп. соглашения от 02.09.2024 №4 на продление сроков выполнения работ до 31.10.2024, от 24.09.2024 № 5 на продление сроков выполнения работ до 31.12.2024).
АО Корпорация развития МО на 01.01.2025: по пгт. Никель - без изменений; по г. Заполярный - продолжаются работы по договору на выполнение проектных работ  по объекту "Строительство очистных сооружений на о. Поло-Ярви для очистки воды от железа, никеля и цветности" (заключено доп. соглашение от 12.12.2024 №7 о продление сроков выполнения работ до 31.03.2024 включительно).
АО Корпорация развития МО на 01.04.2025: по пгт. Никель - дальнейшие действия по мероприятию будет проводить ГОУП «Мурманскводоканал»; по г. Заполярный - без изменений.</t>
  </si>
  <si>
    <t xml:space="preserve">МИНЭНЕРГО, Администрация Печенгского муниц округа на 01.08.2022: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Администрация Печенгского муниц округа на 01.09.2022-01.12.2022: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Администрация Печенгского муниц округа на 01.02.2023: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Администрация Печенгского муниц округа на 01.03.2023: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Администрация Печенгского муниц округа на 01.04.2023: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Администрация Печенгского муниц округа на 01.05.2023: В адрес АНО "Центр социальных проектов "Вторая школа" направлено тех. 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
Администрация Печенгского муниц округа на 01.06.2023: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 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
Администрация Печенгского муниц округа на 01.07.2023: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предусмотрен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Администрация Печенгского муниц округа на 01.08.2023: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Печенгского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
Администрация Печенгского муниц округа на 01.09.2023: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предоставлением межевого плана (договор заключен с КУИ администрации Печенгского муниципального округа, произведена оплата по договору в размере 35000 руб.).                                                                        
 Администрация Печенгского муниц округа на 01.10.2023: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Печенгского района Мурманской обл. Земельный участок поставлен на государственный кадастровый учет.
Администрация Печенгского муниц округа на 01.11.2023: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Администрация Печенгского муниц округа на 01.12.2023: Схема теплоснабжения Печенгского муниципального округа разработана исполнителем по трехстороннему договору от 22.06.2023 №1-0206-23, схема передана администрацией Печенгского муниципального округа на согласование ресурсоснабжающим организациям (АО "МЭС, ООО "Промвоенторг", ПАО "ТГК №1"). На 22.12.2023 администрацией Печенгского муниципального округа назначены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Администрация Печенгского муниц округа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Администрация Печенгского муниц округа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кадастровых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Администрация Печенгского муниц округа на 01.04.2023: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разработана схема сетей тепловых сетей, АО "МЭС" выявлены замечания по схеме, 26.03.2024 схема отправлена на доработку в ООО "ГЕОСЕТЬ".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АО "МЭС" выявлены замечания по схеме, 26.03.2024 схема отправлена на доработку в ООО "ГЕОСЕТЬ".
Администрация Печенгского муниц округа на 01.05.2024: ООО "ГЕОСЕТЬ" доработана схема сетей тепловых сетей с учетом замечаний АО "МЭС".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разработана схема сетей горячего водоснабжения, схема доработана  ООО "ГЕОСЕТЬ" с учетом замечаний АО "МЭС". 26.04.2024 документы поданы в Росреестр для постановки на кадастровый учет. 
Администрация Печенгского муниц округа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кадастровые работы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- 11.06.2024.
Администрация Печенгского муниц округа на 01.07.2024: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осуществлена 03.06.2024 года. Проведены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15.08.2024. 25.06.2024 выплачен аванс в размере 10 346 417,85 руб.
Администрация Печенгского муниц округа на 01.08.2024: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работы по оформлению права пользования земельными участками под тепловыми сетями - публичный сервитут: Выполнение работ по описанию публичного сервитута с целью размещения сетей теплоснабжения на земельных участках, расположенных в пгт. Никель. Подготовлен проект постановления об установлении публичного сервитута и направлен на согласование.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15.08.2024. 25.06.2024 выплачен аванс в размере 10 346 417,85 руб. Работы по МК выполняются.
Администрация Печенгского муниц округа на 01.09.2024: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заключен контракт от 19.06.6024 № 0149200002324003487 на выполнение работ по КР 3 зоны теплоснабжения и ГВС и наружной водопроводной сети. Подрядчик ИП Харитонов М.Н. Цена МК 34 488 059,51 руб. (МБ). Предусмотрен аванс 10 346 417,85 руб. Сроки исполнения МК: с 19.06 по 15.09.2024. 25.06.2024 выплачен аванс в размере 10 346 417,85 руб. Работы по МК выполняются. Перечень имущества для передачи направлен в электронном виде для согласования в Министерство энергетики и жилищного хозяйства МО, Министерство имущественных отношений МО и АО «МЭС» 14.08.2024. В ответ на запрос о согласовании перечня  26.08.2024 в адрес Главы Печенгского муниципального округа поступил согласованный перечень от АО «МЭС», а 29.08.2024  от Министерства энергетики и жилищно-коммунального хозяйства Мурманской области  с согласием о принятии указанного в перечне имущества в областную собственность. В Совет депутатов Печенгского муниципальногоо округа 30.08.2024 был направлен проект решения о передаче имущества из муниципальной собственности.
На 01.10.2024:Продолжаются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Выполнено мероприятие «Согласование перечня имущества, предлагаемого для передачи в государственную собственность Мурманской области». Выполнены работы по контракту от 19.06.6024 № 0149200002324003487 на выполнение работ по КР 3 зоны теплоснабжения и ГВС и наружной водопроводной сети. Работы приняты. Работы оплачены 25.09.2024 в размере 24 141 641,66 руб. (МБ) (остаток). Всего: 10346417,85 аванс+24141641,66 окончат расчет= 34 488059,51 оплачено по контракту.
13.09.2024 решением Совета депутатов Печенгского муниципального округа № 497 утвержден перечень имущества, подлежащего передаче в государственную собственность Мурманской области.
07.10.2024 принято распоряжение Правительства Мурманской области № 305-РП о приеме в государственную собственность Мурманской области имущества из собственности Печенгского муниципального округа.
Администрация Печенгского муниц округа на 01.11.2024:  11.10.2024 подписан Акт приема-передачи имущества  между администрацией Печенгского муниципального округа и Миниимуществом Мурманской области. Регистрация права собственности Мурманской области осуществлена. На 01.12.2024-01.04.2025: система теплоснабжения пгт. Никель передана в государственную собственность Мурманской области. Далее будет передана в АО "МЭС".
АНО "Центр социальных проектов "Вторая школа" на 01.07.2024: Актуализированная на 2024 год схема теплоснабжения Печенгского муниципального округа на период до 2032 года утверждена Постановлением №2035 Администрации Печенгского муниципального округа от 28.12.2023 г.
АО Корпорация развития МО на 01.11.2022: Ожидается получение финансовой модели по проекту от ООО "ИнСистем"  до 01.12.2022. 
АО Корпорация развития МО на 01.12.2022: ООО "ИнСистем" после внутренней оценки отказалось от реализации проекта из-за невыгодных экономических условий проекта.
АО Корпорация развития МО на 01.01.2023: Решается вопрос по поиску нового инвестора.
Корпорация развития МО на 01.12.2023: Схема теплоснабжения Печенгского муниципального округа разработана исполнителем по трехстороннему договору от 22.06.2023 №1-0206-23 и передана администрацией Печенгского муниципального округа на согласование ресурсоснабжающим организациям (АО "МЭС", ООО "Промвоенстрой", ПАО "ТГК №1").
Корпорация развития МО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Корпорация развития МО на 01.02.2024: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в отношении ЗУ 51:03:0000000:8743, внесены данные в ЕГРН. Заключен и зарегистрирован договор аренды между ООО "НТО" и АО "МЭС" (срок действия до 31.12.2028 года). Осуществлена передача имущества в муниципальную казну от ООО "НТО", осуществлена регистрация перехода права собственности на имущество. Проведены кадастровые работы по уточнению состава объекта и изготовлению комплекта актуальной технической документации (технический план и технический паспорт) в отношении сооружения «Расходный склад мазута, расширение мазутного хозяйства», КН 51:03:0000000:4164, сведения внесены в ЕГРН. Проводятся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ориентировочная дата выполнения работ 29.03.2024. Договор заключен на сумму 590,0 тыс. руб., аванс не предусмотрен).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ориентировочная дата выполнения работ 29.03.2024. Договор заключен на сумму 285,0 тыс. руб. , аванс не предусмотрен). Выполнены работы по подготовке технических паспортов объектов – Баки аккумуляторные (работы выполнены по договору с ООО "ГЕОСЕТЬ", сумма договора - 40,0 тыс. руб.., оплачено 28.12.2023).
Корпорация развития МО на 01.04.2024: Выполняются мероприятия по подготовке для передачи объектов теплоснабжения, расположенных в пгт. Никель, в государственную собственность Мурманской области в целях последующей передачи в уставный капитал АО "МЭС". Проводятся кадастровые работы по объединению всех участков тепловых сетей в единый комплекс,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выполняются по договору с ООО "ГЕОСЕТЬ". Договор заключен на сумму 590,0 тыс. руб., аванс не предусмотрен). ООО "ГЕОСЕТЬ" подготовило схему тепловых сетей и проводит работу по устранению замечаний АО "МЭС".
Корпорация развития МО на 01.05.2024: Проводятся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ООО "ГЕОСЕТЬ" доработана схема сетей тепловых сетей с учетом замечаний АО "МЭС". 26.04.2024 документы поданы в Росреестр для постановки на кадастровый учет. Проводятся кадастровые работы по составлению технической документации на объект – сети горячего водоснабжения (второй и четвертый подъем) (работы выполняются по договору с ООО "ГЕОСЕТЬ". Договор заключен на сумму 285,0 тыс. руб. , аванс не предусмотрен). ООО "ГЕОСЕТЬ" доработана схема сетей горячего водоснабжения с учетом замечаний АО "МЭС". 26.04.2024 документы поданы в Росреестр для постановки на кадастровый учет. 
Корпорация развития МО на 01.06.2024: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Проведены кадастровые работы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(работы выполнены по договору с ООО "ГЕОСЕТЬ"). ООО "ГЕОСЕТЬ" разработана схема сетей тепловых сетей. 08.05.2024 тепловая трасса поставлена на кадастровый учет с одновременной регистрацией права муниципальной собственности на нее.  Работы выполнены по договору в полном объеме 13.05.2024. Техническая документация подготовлена. Оплата по договору в размере 590,0 тыс. руб. планируется в начале июня 2024 года. Проведены  работы по проведению кадастровых работ по составлению технической документации на объект – сети горячего водоснабжения (второй и четвертый подъем) (работы выполнены по договору с ООО "ГЕОСЕТЬ"). ООО "ГЕОСЕТЬ" разработана схема сетей горячего водоснабжения. 07.05.2024 сети ГВС поставлены на кадастровый учет с одновременной регистрацией права муниципальной собственности на них. Работы выполнены  в полном объеме 13.05.2024, техническая документация подготовлена. Работы по договору в размере 285,0 тыс. руб. оплачены 31.05.2024.
Проводятся работы по оформлению права пользования земельными участками под тепловыми сетями - публичный сервитут: 18.03.2024 заключен договор № 1096-Д с ООО "Карелгеоком" на выполнение работ по описанию публичного сервитута с целью размещения сетей теплоснабжения на земельных участках, расположенных в пгт. Никель. Цена договора 185,0 тыс. руб., аванс не предусмотрен.   Сроки выполнения работ по договору - до 13.05.2024. ООО "Карелгеоком" были приостановлены работы по договору в связи с тем, что ООО "ГЕОСЕТЬ" затянуло выполнение работ по договору на проведение кадастровых работ по объединению всех участков тепловых сетей в единый комплекс и изготовлению комплекта актуальной технической документации (технический план и технический паспорт на комплекс) и внесение изменений в сведения ЕГРН.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В рамках подготовки к зиме по ремонту данной сети объявлен отбор поставщиков в соответствии с 44-ФЗ 29.05.2024. Итоги торгов 11.06.2024.
Корпорация развития МО на 01.07.2024: Проведены работы по оформлению права пользования земельными участками под тепловыми сетями - публичный сервитут. Работы выполнены в полном объеме, оплачены 20.06.2024 в размере 185,0 тыс. руб. 28.06.2024 извещение о публичном сервитуте размещено в печатном издании "Печенга".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Корпорация развития МО на 01.08.2024: Проведены работы по оформлению права пользования земельными участками под тепловыми сетями - публичный сервитут. Проект постановления об установлении публичного сервитута подготовлен и направлен на согласование.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на сети теплоснабжения по ул. Мира в пгт. Никель.
Корпорация развития МО на 01.09.2024: Пееречень имущества, предлагаемого для передачи в государственную собственность Мурманской области, согласован с АО «МЭС» и Министерством энергетики и жилищно-коммунального хозяйства Мурманской области. Проект решения о передаче имущества из муниципальной в областную собственности направлен в совет депутатов Печенгского муниципальногоо округа.
 на 01.10.2024: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Мероприятие "Согласование перечня имущества, предлагаемого для передачи в государственную собственность Мурманской области" будет выполнено после окончания проведения работ по ремонту сети теплоснабжения по ул. Мира в пгт. Никель. Ремонтные работы выполнены, проводится их приемка. Перечень имущества предварительно согласован с АО «МЭС» и Министерством энергетики и жилищно-коммунального хозяйства Мурманской области.
Корпорация развития МО на 01.11.2024: Продолжаются работы по приватизации объектов теплоснабжения, расположенных в пгт. Никель, для приема-передачи в государственную собственность Мурманской области с последующей передачей в уставный капитал АО "МЭС". Работы по ремонту сети теплоснабжения по ул. Мира в пгт. Никель приняты. 13.09.2024 решением Совета депутатов Печенгского муниципального округа № 497 утвержден перечень имущества, подлежащего передаче в государственную собственность Мурманской области. 07.10.2024 принято распоряжение Правительства Мурманской области № 305-РП о приеме в государственную собственность Мурманской области имущества из собственности Печенгского муниципального округа. 11.10.2024 подписан Акт приема-передачи имущества между администрацией Печенгского муниципального округа и Минимуществом Мурманской области. Выполнена регистрация права собственности Мурманской области. 
Корпорация развития МО на 01.12.2024-01.04.2025: система теплоснабжения пгт. Никель передана в собственность Мурманской области.
</t>
  </si>
  <si>
    <r>
      <t xml:space="preserve">Реконструкция системы теплоснабжения пгт Никель
</t>
    </r>
    <r>
      <rPr>
        <b/>
        <sz val="8"/>
        <rFont val="Arial"/>
        <family val="2"/>
        <charset val="204"/>
      </rPr>
      <t>ПРОДОЛЖАЕТСЯ</t>
    </r>
  </si>
  <si>
    <r>
      <t xml:space="preserve">МИНЭНЕРГО и Администрация Печенгского муниц округа на 01.08.2022: </t>
    </r>
    <r>
      <rPr>
        <sz val="8"/>
        <rFont val="Arial"/>
        <family val="2"/>
        <charset val="204"/>
      </rPr>
      <t>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поиск подрядчика продолжается.</t>
    </r>
    <r>
      <rPr>
        <u/>
        <sz val="8"/>
        <rFont val="Arial"/>
        <family val="2"/>
        <charset val="204"/>
      </rPr>
      <t xml:space="preserve">
Администрация Печенгского муниц округа на 01.09.2022: </t>
    </r>
    <r>
      <rPr>
        <sz val="8"/>
        <rFont val="Arial"/>
        <family val="2"/>
        <charset val="204"/>
      </rPr>
      <t xml:space="preserve"> АНО "Центр социальных проектов "Вторая школа" определен подрядчик, проводится работа по заключению договора с подрядчиком.
</t>
    </r>
    <r>
      <rPr>
        <u/>
        <sz val="8"/>
        <rFont val="Arial"/>
        <family val="2"/>
        <charset val="204"/>
      </rPr>
      <t xml:space="preserve">Администрация Печенгского муниц округа на 01.10.2022: </t>
    </r>
    <r>
      <rPr>
        <sz val="8"/>
        <rFont val="Arial"/>
        <family val="2"/>
        <charset val="204"/>
      </rPr>
      <t xml:space="preserve">актуализировано техническое задание, ведется работа по заключению договора на проектирование (ориентировочный срок заключения договора до 10.10.2022).
</t>
    </r>
    <r>
      <rPr>
        <u/>
        <sz val="8"/>
        <rFont val="Arial"/>
        <family val="2"/>
        <charset val="204"/>
      </rPr>
      <t xml:space="preserve">Администрация Печенгского муниц округа на 01.11.2022: </t>
    </r>
    <r>
      <rPr>
        <sz val="8"/>
        <rFont val="Arial"/>
        <family val="2"/>
        <charset val="204"/>
      </rPr>
      <t xml:space="preserve">заключен договор на выполнение работ по инженерным изысканиям от 04.10.2022 № В-1. Ведутся геологические и геодезические работы. 
</t>
    </r>
    <r>
      <rPr>
        <u/>
        <sz val="8"/>
        <rFont val="Arial"/>
        <family val="2"/>
        <charset val="204"/>
      </rPr>
      <t>Администрация Печенгского муниц округа на 01.01.2023:</t>
    </r>
    <r>
      <rPr>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rFont val="Arial"/>
        <family val="2"/>
        <charset val="204"/>
      </rPr>
      <t xml:space="preserve">Администрация Печенгского муниц округа на 01.02.2023-01.03.2023: </t>
    </r>
    <r>
      <rPr>
        <sz val="8"/>
        <rFont val="Arial"/>
        <family val="2"/>
        <charset val="204"/>
      </rPr>
      <t>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t>
    </r>
    <r>
      <rPr>
        <u/>
        <sz val="8"/>
        <rFont val="Arial"/>
        <family val="2"/>
        <charset val="204"/>
      </rPr>
      <t xml:space="preserve">                                                                                                                                                           
Администрация Печенгского муниц округа на  01.04.2023: </t>
    </r>
    <r>
      <rPr>
        <sz val="8"/>
        <rFont val="Arial"/>
        <family val="2"/>
        <charset val="204"/>
      </rPr>
      <t xml:space="preserve">продолжается выполнение работ по договору от 04.10.2022 №В-1. Работы выполнены на 70%.
</t>
    </r>
    <r>
      <rPr>
        <u/>
        <sz val="8"/>
        <rFont val="Arial"/>
        <family val="2"/>
        <charset val="204"/>
      </rPr>
      <t xml:space="preserve">Администрация Печенгского муниц округа на  01.05.2023: </t>
    </r>
    <r>
      <rPr>
        <sz val="8"/>
        <rFont val="Arial"/>
        <family val="2"/>
        <charset val="204"/>
      </rPr>
      <t xml:space="preserve">продолжается выполнение работ по договору от 04.10.2022 №В-1. Работы выполнены на 90%.
</t>
    </r>
    <r>
      <rPr>
        <u/>
        <sz val="8"/>
        <rFont val="Arial"/>
        <family val="2"/>
        <charset val="204"/>
      </rPr>
      <t>Администрация Печенгского муниц округа на 01.06.2023:</t>
    </r>
    <r>
      <rPr>
        <sz val="8"/>
        <rFont val="Arial"/>
        <family val="2"/>
        <charset val="204"/>
      </rPr>
      <t xml:space="preserve"> продолжаются работы по договору от 04.10.2022 № В-1, работы выполнены на 93%.</t>
    </r>
    <r>
      <rPr>
        <u/>
        <sz val="8"/>
        <rFont val="Arial"/>
        <family val="2"/>
        <charset val="204"/>
      </rPr>
      <t xml:space="preserve">
Администрация Печенгского муниц округа на 01.07.2023: </t>
    </r>
    <r>
      <rPr>
        <sz val="8"/>
        <rFont val="Arial"/>
        <family val="2"/>
        <charset val="204"/>
      </rPr>
      <t>продолжаются работы по договору от 04.10.2022 № В-1, работы выполнены на 94%.</t>
    </r>
    <r>
      <rPr>
        <u/>
        <sz val="8"/>
        <rFont val="Arial"/>
        <family val="2"/>
        <charset val="204"/>
      </rPr>
      <t xml:space="preserve">
Администрация Печенгского муниц округа на  01.08.2023: </t>
    </r>
    <r>
      <rPr>
        <sz val="8"/>
        <rFont val="Arial"/>
        <family val="2"/>
        <charset val="204"/>
      </rPr>
      <t>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t>
    </r>
    <r>
      <rPr>
        <u/>
        <sz val="8"/>
        <rFont val="Arial"/>
        <family val="2"/>
        <charset val="204"/>
      </rPr>
      <t xml:space="preserve">
Администрация Печенгского муниц округа на 01.09.2023: Проектировщик продолжает работу по устранению замечаний.
Администрация Печенгского муниц округа на  01.10.2023: </t>
    </r>
    <r>
      <rPr>
        <sz val="8"/>
        <rFont val="Arial"/>
        <family val="2"/>
        <charset val="204"/>
      </rPr>
      <t>От проектировщика ООО "СК "Вертикаль" поступил проект доп. соглашения на внесение изменений в договор</t>
    </r>
    <r>
      <rPr>
        <u/>
        <sz val="8"/>
        <rFont val="Arial"/>
        <family val="2"/>
        <charset val="204"/>
      </rPr>
      <t xml:space="preserve">.
Администрация Печенгского муниц округа на  01.11.2023: </t>
    </r>
    <r>
      <rPr>
        <sz val="8"/>
        <rFont val="Arial"/>
        <family val="2"/>
        <charset val="204"/>
      </rPr>
      <t xml:space="preserve">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(срок выполнения работ составляет 190 дней без учета срока прохождения экспертизы ПД в части проверки достоверности определения сметной стоимости). ПСД разработана на 100 %, проходит государственную экспертизу. </t>
    </r>
    <r>
      <rPr>
        <u/>
        <sz val="8"/>
        <rFont val="Arial"/>
        <family val="2"/>
        <charset val="204"/>
      </rPr>
      <t xml:space="preserve">
Администрация Печенгского муниц округа на 01.12.2023:</t>
    </r>
    <r>
      <rPr>
        <sz val="8"/>
        <rFont val="Arial"/>
        <family val="2"/>
        <charset val="204"/>
      </rPr>
      <t xml:space="preserve"> ПД загружена на экспертизу в части проверки достоверности определения сметной стоимости, получены первые замечания, проектировщик (ООО "СК Вертикаль") устраняет замечания экспертизы. </t>
    </r>
    <r>
      <rPr>
        <u/>
        <sz val="8"/>
        <rFont val="Arial"/>
        <family val="2"/>
        <charset val="204"/>
      </rPr>
      <t xml:space="preserve">
Администрация Печенгского муниц округа на 01.01.2024: </t>
    </r>
    <r>
      <rPr>
        <sz val="8"/>
        <rFont val="Arial"/>
        <family val="2"/>
        <charset val="204"/>
      </rPr>
      <t>продолжаются работы по проведению экспертизы в части проверки достоверности определения сметной стоимости.</t>
    </r>
    <r>
      <rPr>
        <u/>
        <sz val="8"/>
        <rFont val="Arial"/>
        <family val="2"/>
        <charset val="204"/>
      </rPr>
      <t xml:space="preserve">
</t>
    </r>
    <r>
      <rPr>
        <sz val="8"/>
        <rFont val="Arial"/>
        <family val="2"/>
        <charset val="204"/>
      </rPr>
      <t>Администрация Печенгского муниц округа на 01.02.2024: 31.01.2024 администрацией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 Администрация Печенгского округа ведет работу с Министерством энергетики и ЖКХ Мурманской области о выделении денежных средств на реализацию проекта (стоимость проекта согласно разработанной ПСД - 275278,86 тыс. руб.).</t>
    </r>
    <r>
      <rPr>
        <u/>
        <sz val="8"/>
        <rFont val="Arial"/>
        <family val="2"/>
        <charset val="204"/>
      </rPr>
      <t xml:space="preserve">
Администрация Печенгского муниц округа на 01.04.2024-01.06.2024: </t>
    </r>
    <r>
      <rPr>
        <sz val="8"/>
        <rFont val="Arial"/>
        <family val="2"/>
        <charset val="204"/>
      </rPr>
      <t xml:space="preserve">администрацией Печенгского округа направлено письмо от 29.02.2024 в Минэнерго и ЖКХ Мурманской области  о рассмотрении возможности включения реализации проекта по объекту "Реконструкция водовода от озера Лучломполо к хозяйственно-питьевым резервуарам" в федеральную и региональную программы «Повышение качества питьевого водоснабжения Мурманской области в рамках реализации федерального проекта «Чистая вода». Получен ответ от Минэнерго и ЖКХ Мурманской области по вопросу.  ФП "Чистая вода" завершается в 2024 году. Вопрос продления сроков ФП "Чистая вода" находится на рассмотрении Министерства строительства и ЖКХ РФ. В связи с тем, что отсутствует информация о продлении ФП "Чистая вода" после 2024 года, на текущий момент включить вышеуказанный объект в Региональную программу, не представляется возможным. 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Мурманской области пакет документов. Администрация Печенгского округа направила пакет документов в Минэнерго и ЖКХ Мурманской области (исх. от 15.03.2024 №1504). 
Администрация Печенгского муниц округа на 01.07.2024: проводится работа по заполнению заявки в Минэнерго МО.
Администрация Печенгского муниц округа на 01.08.2024-01.12.2024: отделом строительства и ЖКХ администрации подготовлена заявка по объекту "Реконструкция водовода от озера Лучломполо к хозяйственно-питьевым резервуарам" для участия в ФП "Чистая вода". В связи с тем, что отсутствует информация о продлении ФП "Чистая вода" после 2024 года, на текущий момент включить объект в данную программу не представляется возможным. Ожидается информация о возобновлении программы от Министерства энергетики и ЖКХ.В случае выделения федерального финансирования, с целью своевременной подготовки заявки об участии в распределении субсидий из ФБ бюджетам субъектов РФ, на софинансирование мероприятий, предусмотренных гос. программами субъектов РФ, администрации Печ. округа рекомендовано подготовить и направить в адрес Минэнерго и ЖКХ Мурманкой области пакет документов. Администрация Печенгского округа направила пакет документов в Минэнерго и ЖКХ Мурманской области (исх. от 15.03.2024 №1504).
Администрация Печенгского муниц округа на 01.01.2025: 12.12.2024 получено письмо из Минэнерго и ЖКХ Мурманской области о включении мероприятия «Реконструкция водовода от озера Лучломполо к хозяйственно-питьевым резервуарам п.г.т. Никель Печенгского муниципального округа» в инвестиционную программу МУП «Сети Никеля» и о проработке с Комитетом по тарифному регулированию Мурманской области включение расходов в размере 52 397,92 тыс. руб. в состав необходимой валовой выручки МУП «Сети Никеля» по водоснабжению на 2025 год. Мероприятие «Реконструкция водовода от озера Лучломполо к хозяйственно-питьевым резервуарам п.г.т. Никель Печенгского муниципального округа» стоимостью 314 386,300 тыс. руб. включено в региональный проект по модернизации коммунальной инфраструктуры на 2025 год. До 16.12.2024 МУП «Сети Никеля» было необходимо сформировать инвестиционную программу в сфере водоснабжения на 2025 год, согласовать ее с администрацией Печенгского округа, направить в Комитет по тарифному регулированию Мурманской области. Далее в Минэнерго и ЖКХ Мурманской области на утверждение. Постановлением администрации Печенгского муниципального округа от 16.12.2024 № 2040 утверждено техническое задание на разработку инвест. программы по развитию центральной системы водоснабжения гп. Никель Печенгского муниципального округа для МУП «Сети Никеля». Ивест. программа разработана МУП «Сети Никеля», согласована с Комитетом по тарифному регулированию Мурманской области и 19.12.2024 направлена в Минэнерго и ЖКХ Мурманской области на утверждение.  
На 01.03.2025-01.04.2025: Приказом Минэнерго и ЖКХ Мурманской области от 20.12.2024 № 284 утверждена инвестиционная программа МУП «Сети Никеля» с учетом реализации мероприятия по реконструкции водовода в 2025 году. Реконструкция водовода включена в государственную программу Мурмаснкой области "Развитие энергетики и коммунального хозяйства", которая утверждена постановлением Правительства Мурманской области от 19.12.2024 № 907-ПП. Ответственные соисполнители мероприятия Минэнерго и ЖКХ Мурманской области и ГОУП «Мурманскводоканал». Срок исполнения - 2025 год. Стоимость работ - 314 686,30 тыс. руб.         
АНО "Центр социальных проектов "Вторая школа" на 01.07.2024: начаты работы по проведению предпроектного исследования и подсчет стоимости выполнения проектно-изыскательных работ.
</t>
    </r>
    <r>
      <rPr>
        <u/>
        <sz val="8"/>
        <rFont val="Arial"/>
        <family val="2"/>
        <charset val="204"/>
      </rPr>
      <t xml:space="preserve">
АО Корпорация развития МО на 01.11.2022: </t>
    </r>
    <r>
      <rPr>
        <sz val="8"/>
        <rFont val="Arial"/>
        <family val="2"/>
        <charset val="204"/>
      </rPr>
      <t xml:space="preserve">Проводится процедура конкурсного управления в отношении МУП "Сети Никеля", на балансе которого находятся сети водоснабжения и водоотведения. </t>
    </r>
    <r>
      <rPr>
        <u/>
        <sz val="8"/>
        <rFont val="Arial"/>
        <family val="2"/>
        <charset val="204"/>
      </rPr>
      <t xml:space="preserve">
АО Корпорация развития МО на 01.12.2022: </t>
    </r>
    <r>
      <rPr>
        <sz val="8"/>
        <rFont val="Arial"/>
        <family val="2"/>
        <charset val="204"/>
      </rPr>
      <t xml:space="preserve">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 xml:space="preserve">
АО Корпорация развития МО на 01.01.2023: </t>
    </r>
    <r>
      <rPr>
        <sz val="8"/>
        <rFont val="Arial"/>
        <family val="2"/>
        <charset val="204"/>
      </rPr>
      <t>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t>
    </r>
    <r>
      <rPr>
        <u/>
        <sz val="8"/>
        <rFont val="Arial"/>
        <family val="2"/>
        <charset val="204"/>
      </rPr>
      <t xml:space="preserve">
АО Корпорация развития МО на 01.02.2023: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 xml:space="preserve">АО Корпорация развития МО на 01.03.2023: </t>
    </r>
    <r>
      <rPr>
        <sz val="8"/>
        <rFont val="Arial"/>
        <family val="2"/>
        <charset val="204"/>
      </rPr>
      <t xml:space="preserve">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 xml:space="preserve">                                                                                                                         
АО Корпорация развития МО на 01.04.2023: </t>
    </r>
    <r>
      <rPr>
        <sz val="8"/>
        <rFont val="Arial"/>
        <family val="2"/>
        <charset val="204"/>
      </rPr>
      <t xml:space="preserve">продолжается выполнение работ по договору от 04.10.2022 №В-1. Работы выполнены на 70%. </t>
    </r>
    <r>
      <rPr>
        <u/>
        <sz val="8"/>
        <rFont val="Arial"/>
        <family val="2"/>
        <charset val="204"/>
      </rPr>
      <t xml:space="preserve">
АО Корпорация развития МО на 01.05.2023:</t>
    </r>
    <r>
      <rPr>
        <sz val="8"/>
        <rFont val="Arial"/>
        <family val="2"/>
        <charset val="204"/>
      </rPr>
      <t xml:space="preserve"> продолжается выполнение работ по договору от 04.10.2022 №В-1. Работы выполнены на 90%. </t>
    </r>
    <r>
      <rPr>
        <u/>
        <sz val="8"/>
        <rFont val="Arial"/>
        <family val="2"/>
        <charset val="204"/>
      </rPr>
      <t xml:space="preserve">
АО Корпорация развития МО на 01.06.2023:</t>
    </r>
    <r>
      <rPr>
        <sz val="8"/>
        <rFont val="Arial"/>
        <family val="2"/>
        <charset val="204"/>
      </rPr>
      <t xml:space="preserve"> продолжаются работы по договору от 04.10.2022 № В-1, работы выполнены на 93%.</t>
    </r>
    <r>
      <rPr>
        <u/>
        <sz val="8"/>
        <rFont val="Arial"/>
        <family val="2"/>
        <charset val="204"/>
      </rPr>
      <t xml:space="preserve">
АО Корпорация развития МО на 01.07.2023:</t>
    </r>
    <r>
      <rPr>
        <sz val="8"/>
        <rFont val="Arial"/>
        <family val="2"/>
        <charset val="204"/>
      </rPr>
      <t xml:space="preserve"> продолжаются работы по договору от 04.10.2022 № В-1, работы выполнены на 94%.</t>
    </r>
    <r>
      <rPr>
        <u/>
        <sz val="8"/>
        <rFont val="Arial"/>
        <family val="2"/>
        <charset val="204"/>
      </rPr>
      <t xml:space="preserve">
АО Корпорация развития МО на 01.08.2023:</t>
    </r>
    <r>
      <rPr>
        <sz val="8"/>
        <rFont val="Arial"/>
        <family val="2"/>
        <charset val="204"/>
      </rPr>
      <t xml:space="preserve">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t>
    </r>
    <r>
      <rPr>
        <u/>
        <sz val="8"/>
        <rFont val="Arial"/>
        <family val="2"/>
        <charset val="204"/>
      </rPr>
      <t xml:space="preserve">
АО Корпорация развития МО на 01.09.2023: П</t>
    </r>
    <r>
      <rPr>
        <sz val="8"/>
        <rFont val="Arial"/>
        <family val="2"/>
        <charset val="204"/>
      </rPr>
      <t>роектировщик продолжает работу по устранению замечаний.</t>
    </r>
    <r>
      <rPr>
        <u/>
        <sz val="8"/>
        <rFont val="Arial"/>
        <family val="2"/>
        <charset val="204"/>
      </rPr>
      <t xml:space="preserve">
АО Корпорация развития МО на 01.10.2023</t>
    </r>
    <r>
      <rPr>
        <sz val="8"/>
        <rFont val="Arial"/>
        <family val="2"/>
        <charset val="204"/>
      </rPr>
      <t>:От проектировщика ООО "СК "Вертикаль" поступил проект доп. соглашения на внесение изменений в договор.</t>
    </r>
    <r>
      <rPr>
        <u/>
        <sz val="8"/>
        <rFont val="Arial"/>
        <family val="2"/>
        <charset val="204"/>
      </rPr>
      <t xml:space="preserve">
АО Корпорация развития МО на 01.11.2023:</t>
    </r>
    <r>
      <rPr>
        <sz val="8"/>
        <rFont val="Arial"/>
        <family val="2"/>
        <charset val="204"/>
      </rPr>
      <t xml:space="preserve"> АНО "Центр социальных проектов "Вторая школа" 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t>
    </r>
    <r>
      <rPr>
        <u/>
        <sz val="8"/>
        <rFont val="Arial"/>
        <family val="2"/>
        <charset val="204"/>
      </rPr>
      <t xml:space="preserve">
АО Корпорация развития МО на 01.12.2023: </t>
    </r>
    <r>
      <rPr>
        <sz val="8"/>
        <rFont val="Arial"/>
        <family val="2"/>
        <charset val="204"/>
      </rPr>
      <t xml:space="preserve">ПД загружена на экспертизу в части проверки достоверности определения сметной стоимости. Проектировщик (ООО "СК Вертикаль") устраняет замечания, выявленные в ходе проверки.
</t>
    </r>
    <r>
      <rPr>
        <u/>
        <sz val="8"/>
        <rFont val="Arial"/>
        <family val="2"/>
        <charset val="204"/>
      </rPr>
      <t>АО Корпорация развития МО на 01.01.2024:</t>
    </r>
    <r>
      <rPr>
        <sz val="8"/>
        <rFont val="Arial"/>
        <family val="2"/>
        <charset val="204"/>
      </rPr>
      <t xml:space="preserve"> Продолжаются работы по проведению экспертизы проектной документации в части проверки достоверности определения сметной стоимости.
</t>
    </r>
    <r>
      <rPr>
        <u/>
        <sz val="8"/>
        <rFont val="Arial"/>
        <family val="2"/>
        <charset val="204"/>
      </rPr>
      <t>АО Корпорация развития МО на 01.02.2024: 31.01.2024 а</t>
    </r>
    <r>
      <rPr>
        <sz val="8"/>
        <rFont val="Arial"/>
        <family val="2"/>
        <charset val="204"/>
      </rPr>
      <t>дминистрацией Печенгского округа получено положительное заключение на достоверность определения сметной стоимости и ПСД по объекту "Реконструкция водовода от озера Лучломполо к хозяйственно-питьевым резервуарам".</t>
    </r>
    <r>
      <rPr>
        <u/>
        <sz val="8"/>
        <rFont val="Arial"/>
        <family val="2"/>
        <charset val="204"/>
      </rPr>
      <t xml:space="preserve">
АО Корпорация развития МО на 01.04.2024-01.07.2024: </t>
    </r>
    <r>
      <rPr>
        <sz val="8"/>
        <rFont val="Arial"/>
        <family val="2"/>
        <charset val="204"/>
      </rPr>
      <t>Администрация Печенгского округа направила в Минэнерго и ЖКХ Мурманской области пакет документов по объекту "Реконструкция водовода от озера Лучломполо к хозяйственно-питьевым резервуарам" для участия в ФП "Чистая вода" (исх. от 15.03.2024 №1504). ФП "Чистая вода" завершается в 2024 году. В случае продления сроков ее действия заявка будет направлена в  Минстрой РФ для участия в распределении субсидий из ФБ.</t>
    </r>
    <r>
      <rPr>
        <u/>
        <sz val="8"/>
        <rFont val="Arial"/>
        <family val="2"/>
        <charset val="204"/>
      </rPr>
      <t xml:space="preserve">
</t>
    </r>
    <r>
      <rPr>
        <sz val="8"/>
        <rFont val="Arial"/>
        <family val="2"/>
        <charset val="204"/>
      </rPr>
      <t>АО Корпорация развития МО на 01.08.2024-01.12.2024: Отделом строительства и ЖКХ администрации Печенгского муниципального округа подготовлена заявка в Министерство энергетики и ЖКХ Мурманской области для участия в ФП "Чистая вода". В связи с тем, что  ФП "Чистая вода" заканчивается в  2024 году, новые проекты до МинЖКХ не доведены, на текущий момент реализация программы невозможна. Ожидается информация от Министерства энергетики и ЖКХ Мурманской области о новых региональных проектах.</t>
    </r>
    <r>
      <rPr>
        <u/>
        <sz val="8"/>
        <rFont val="Arial"/>
        <family val="2"/>
        <charset val="204"/>
      </rPr>
      <t xml:space="preserve">
</t>
    </r>
    <r>
      <rPr>
        <sz val="8"/>
        <rFont val="Arial"/>
        <family val="2"/>
        <charset val="204"/>
      </rPr>
      <t xml:space="preserve">АО Корпорация развития МО на 01.01.2025: Мероприятие «Реконструкция водовода от озера Лучломполо к хозяйственно-питьевым резервуарам п.г.т. Никель Печенгского муниципального округа» включено в региональный проект по модернизации коммунальной инфраструктуры на 2025 год и инвестиционную программу МУП «Сети Никеля» на 2025 год. Инвестиционная программа МУП «Сети Никеля» находится на утверждении в Министерстве энергетики и ЖКХ Мурманской области.
АО Корпорация развития МО на 01.04.2025: Приказом Минэнерго и ЖКХ Мурманской области от 20.12.2024 № 284 утверждена инвестиционная программа МУП «Сети Никеля» с учетом реализации мероприятия по реконструкции водовода в 2025 году. Реконструкция водовода включена в государственную программу Мурмаснкой области "Развитие энергетики и коммунального хозяйства", которая утверждена постановлением Правительства Мурманской области от 19.12.2024 № 907-ПП. Ответственные соисполнители мероприятия - Минэнерго и ЖКХ Мурманской области и ГОУП «Мурманскводоканал». Срок исполнения - 2025 год. Стоимость работ - 314 686,30 тыс. руб. </t>
    </r>
  </si>
  <si>
    <r>
      <t xml:space="preserve">Реконструкция системы водоснабжения пгт Никель
</t>
    </r>
    <r>
      <rPr>
        <b/>
        <sz val="8"/>
        <rFont val="Arial"/>
        <family val="2"/>
        <charset val="204"/>
      </rPr>
      <t>ПРОДОЛЖАЕТСЯ</t>
    </r>
  </si>
  <si>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2021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</si>
  <si>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</si>
  <si>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</si>
  <si>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мероприятие выполнено в 2021 году.</t>
  </si>
  <si>
    <r>
      <t xml:space="preserve">Снос аварийных зданий в пгт Никель и г. Заполярном
</t>
    </r>
    <r>
      <rPr>
        <b/>
        <sz val="8"/>
        <rFont val="Arial"/>
        <family val="2"/>
        <charset val="204"/>
      </rPr>
      <t>ПРОДОЛЖАЕТСЯ</t>
    </r>
  </si>
  <si>
    <t xml:space="preserve">МИНСТРОЙ: В 2021 году снесено 4 МКД.    
Администрация Печенгского муниц округа: работы, запланированные на 2021 год,  выполнены в полном объеме. Проведена работа о признании жилых домов аварийными по адресу: п. 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Администрация Печенгского муниц округа на 01.02.2023: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Администрация Печенгского муниц округа на 01.03.2023-01.06.2023: АНО "Центр социальных проектов "Вторая школа" проводится работа по поиску исполнителя для разработки плана производства работ.
Администрация Печенгского муниц округа на 01.07.2023: 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предусмотрена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Администрация Печенгского муниц округа на 01.08.2023-01.09.2023: Подрядчиком разработан проект организации работ. Заказчиком выявлены недостатки. Подрядчик проводит работы по устранению выявленных замечаний.   
Администрация Печенгского муниц округа на  01.10.2023: Пакет документов по демонтажу зданий был направлен на согласование в АО "Кольская ГМК". От АО "Кольская ГМК" поступил ответ о внесении изменений в проект организации демонтажа. 
Администрация Печенгского муниц округа на 01.11.2023: администрацией Печенгского муниципального округа направлены в АНО "Центр социальных проектов "Вторая школа" доработанные проекты организации демонтажа 6 зданий в пгт. Никель и г. Заполярный.
Администрация Печенгского муниц округа на 01.12.2023:  администрацией Печенгского муниципального округа подготовлен проект договора на снос зданий и 24.11.2023 направлен в АНО "Центр социальных проектов "Вторая школа".
Администрация Печенгского муниц округа на 01.01.2024: АНО "Центр социальных проектов "Вторая школа"  осуществляются работы по осмечиванию и поиску подрядчика для выполнения работ по сносу домов.
Администрация Печенгского муниц округа на 01.02.2024: 12.02.2024 проведено совещание между администрацией Печенгского округа и АНО "Центр социальных проектов "Вторая школа" по вопросу реализации проектов Соглашения между АО "ГМК "Норильский Никель" и Правительством Мурманской области. По данному мероприятию определено контактное лицо по работе с потенциальными исполнителями проекта "Снос аварийных зданий в г. Заполярный и пгт. Никель".
Администрация Печенгского муниц округа на 01.04.2024: 21.02.2024 администрацией Печенгского муниципального округа проведено совещание с АНО "Центр социальных проектов "Вторая школа", АО "Кольская ГМК" по вопросу реализации проекта "Снос аварийных зданий в г. Заполярный и пгт. Никель", Соглашения между ПАО "ГМК "Норильский никель" и Правительством Мурманской области. По результатам совещания в адрес АНО "Центр социальных проектов "Вторая школа" направлен список потенциальных подрядчиков от  АО "Кольская ГМК" на исполнение работ по сносу домов; список передан контактному лицу со стороны администрации Печенгского округа (22.02.2024). Администрацией Печенгского округа направлены Проекты организации демонтажа зданий потенциальным подрядчикам согласно списку с целью получения коммерческих предложений.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По данному мероприятию принято решение о рассмотрении на совместной Комиссии (АО "Кольская ГМК", администрация Печенгского округа, АНО "Центр социальных проектов "Вторая школа") коммерческих предложений на выполнение работ по демонтажу зданий. поступивших в адрес администрации Печенгского округа. Администрацией Печенгского округа подготовлен проект 3-х стороннего договора с потенциальным подрядчиком. 29.03.2024 проведено совещание совместной Комиссии (представители администрации Печенгского муниципального округа, министерства строительства Мурманской области, АО "Кольская ГМК", АНО "Центр социальных проектов "Вторая школа"). По результатам совещания подрядчик не определен.
Администрация Печенгского муниц округа на 01.05.2024: 08.04.2024 рассмотрены коммерческие предложения по сносу домов. Комиссией проверена достоверность представленных подрядными организациями лицензий и срока действия разрешений. 12.04.2024 Комиссией рассмотрен вопрос по уменьшению стоимости выполнения работ ниже минимально представленной. Определен победитель и второй участник. 
Администрация Печенгского муниц округа на 01.06.2024: комиссией рассмотрен вопрос по уменьшению стоимости выполнения работ ниже минимально представленной на совещании по вопросу реализации проекта "Снос аварийных зданий в г. Заполярный и пгт. Никель" от 12.04.2024. ИП Ткаченко В.В. предложил снижение цены до 26 800 000,00 руб. АНО "Центр социальных проектов "Вторая школа" проводится работа по заключению договора с ИП Ткаченко В.В.
Администрация Печенгского муниц округа на 01.07.2024:  Заключен 3-х сторонний договор подряда от 31.05.2024 № СД2 между с АНО «Центр социальных проектов «Вторая школа» (плательщик), администрацией Печенгского округа (заказчик) и ИП Ткаченко В.В. (подрядчик) на снос (демонтаж) зданий, расположенных по адресу: - пгт. Никель: ул. Октябрьская, д. 8, ул. Октябрьская, д. 10, ул. 14 Армии, д. 3, ул. 14 Армии, д. 5, ул. 3 Линии, д.7; - г. Заполярный: ул. Бабикова, д. 24 А. Цена договора 26 800 000,00 руб. (НН). Предусмотрен аванс – 13 400 000,00 руб. Сроки выполнения работ: 60 кал. дней с даты подписания сторонами акта о передаче объектов и строительной площадки. Акт о передаче объектов и строительной площадки подписан 19.06.2024. По заключенному договору подрядчик приступает к работам, ограждены два дома по адресу: пгт. Никель, ул. Октябрьская, дд. 8, 10. Данные о фактических объемах (затратах) и источниках финансирования не предоставлены  АНО "Центр социальных проектов "Вторая школа". 
Администрация Печенгского муниц округа на 01.08.2024: подрядчик приступил к сносу зданий. По остаткам средств направлено в письмо в АНО «Центр социальных проектов «Вторая школа» с перечнем зданий для обследования. Есть опасения освоения денежных средств в размере 56 200,00 тыс. руб. в 2024 году.
Администрация Печенгского муниц округа на 01.09.2024: Демонтированы 4 здания. В сроки подрядчик не укладывается. В ходе работ появились дополнительные работы (действующие линии сети Ростелеком на ул. 14 Армии, д. 3). В АНО «Центр социальных проектов «Вторая школа» направлено письмо о сроках сноса домов и не получении ответа на ранее направленное письмо об обследовании домов (дополнительные перечень домов) (исх. от 19.08.2024 №5096). Остаются опасения неосвоения денежных средств в размере 56 200,00 тыс. руб. в 2024 году.
На 01.10.2024-01.11.2024: Снос домов завершен, начата  оплата работ. По остаткам средств направлено письмо в АНО «Центр социальных проектов «Вторая школа» с перечнем зданий для обследования. Получено согласие на обследование дополнительных домов.
На 01.12.2024: 3-х сторонний договор на техническое обследование для признания аварийными 16 домов передан 28.11.2024 в АНО «Центр социальных проектов «Вторая школа» для подписания. Со стороны подрядчика и администрации договор подписан. Подрядчик ООО «Гарант-безопасность-сервис». Срок выполнения работ 30 кал. дней с даты заключения договора. Стоимость работ по договору 4 000,00 тыс. руб.
На 01.01.2025: 22.11.2024 заключен 3-х сторонний договор на техническое обследование для признания аварийными 16 домов. Подрядчик ООО «Гарант-безопасность-сервис». Срок выполнения работ 30 кал. дней с даты заключения договора. Стоимость работ по договору 4 000,00 тыс. руб. Работы по договору выполнены, приняты, 25.12.2024 документы направлены в АНО «Центр социальных проектов «Вторая школа» для оплаты. Данные о фактических объемах финансирования не предоставлены АНО "Центр социальных проектов "Вторая школа". В 2025 году администрация Печенгского округа направляет документы Совет депутатов Печенгского муниципального округа о признании 16 домов аварийными.
На 01.03.2025: проводится работа по признанию 16 домов в пгт. Никель аварийными.
АНО "Центр социальных проектов "Вторая школа" на 01.07.2024: 29.03 – Проведено совещание Комиссии при Главе Печенгского муниципального округа по выбору подрядной организации по сносу 6 зданий в пгт. Никель и г. Заполярный. Составлен проект трехстороннего договора. Проект договора согласован Правлением (Протокол правления №17 от 24.05.2024), сделка утверждена.                    
Заключены договора на снос одного недостроенного дома в Заполярном, снос пяти аварийных домов в Никеле. 
На 01.04.2025: 17.03.2025 в АНО «Центр социальных проектов «Вторая школа» направлено письмо с проектом договора и технического задания на разработку проектов организации работ по сносу 16 зданий), а также коммерческое предложение на сумму 4800,00 тыс. руб. Продолжается работа по признанию 16 домов в пгт. Никель аварийными (проводится работа по подготовке заключений межведомственной комиссии о признании домов аварийными).
АНО "Центр социальных проектов "Вторая школа" на 01.07.2024: 29.03 – Проведено совещание Комиссии при Главе Печенгского муниципального округа по выбору подрядной организации по сносу 6 зданий в пгт. Никель и г. Заполярный. Составлен проект трехстороннего договора. Проект договора согласован Правлением (Протокол правления №17 от 24.05.2024), сделка утверждена.                    
Заключены договора на снос одного недостроенного дома в Заполярном, снос пяти аварийных домов в Никеле. </t>
  </si>
  <si>
    <r>
      <t xml:space="preserve">Разработка программы реализации мастер-плана г. Заполярного в части модернизации жилой застройки
</t>
    </r>
    <r>
      <rPr>
        <b/>
        <sz val="8"/>
        <rFont val="Arial"/>
        <family val="2"/>
        <charset val="204"/>
      </rPr>
      <t>ПРОДОЛЖАЕТСЯ</t>
    </r>
  </si>
  <si>
    <r>
      <rPr>
        <u/>
        <sz val="8"/>
        <rFont val="Arial"/>
        <family val="2"/>
        <charset val="204"/>
      </rPr>
      <t>МИНСТРОЙ на 01.01.2023</t>
    </r>
    <r>
      <rPr>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01.10.2023-01.12.2024: без изменений                                                                                                                                                                                                                                                                                            
</t>
    </r>
    <r>
      <rPr>
        <u/>
        <sz val="8"/>
        <rFont val="Arial"/>
        <family val="2"/>
        <charset val="204"/>
      </rPr>
      <t>Администрация Печенгского муниц округа: р</t>
    </r>
    <r>
      <rPr>
        <sz val="8"/>
        <rFont val="Arial"/>
        <family val="2"/>
        <charset val="204"/>
      </rPr>
      <t xml:space="preserve">аботы запланированы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u/>
        <sz val="8"/>
        <rFont val="Arial"/>
        <family val="2"/>
        <charset val="204"/>
      </rPr>
      <t>Администрация Печенгского муниц округа на 01.04.2023-01.07.2023</t>
    </r>
    <r>
      <rPr>
        <sz val="8"/>
        <rFont val="Arial"/>
        <family val="2"/>
        <charset val="204"/>
      </rPr>
      <t xml:space="preserve">: продолжается работа по поиску исполнителя.
</t>
    </r>
    <r>
      <rPr>
        <u/>
        <sz val="8"/>
        <rFont val="Arial"/>
        <family val="2"/>
        <charset val="204"/>
      </rPr>
      <t xml:space="preserve">Администрация Печенгского муниц округа на 01.08.2023-01.10.2023: </t>
    </r>
    <r>
      <rPr>
        <sz val="8"/>
        <rFont val="Arial"/>
        <family val="2"/>
        <charset val="204"/>
      </rPr>
      <t xml:space="preserve">выполнение АНО "Центр социальных проектов "Вторая школа" данного мероприятия будет после выполнения пункта 5.1 ПСЭР
</t>
    </r>
    <r>
      <rPr>
        <u/>
        <sz val="8"/>
        <rFont val="Arial"/>
        <family val="2"/>
        <charset val="204"/>
      </rPr>
      <t>Администрация Печенгского муниц округа на 01.11.2023-01.04.2024:</t>
    </r>
    <r>
      <rPr>
        <sz val="8"/>
        <rFont val="Arial"/>
        <family val="2"/>
        <charset val="204"/>
      </rPr>
      <t xml:space="preserve"> осуществляется поиск подрядной организации АНО "Центр социальных проектов "Вторая школа".
АНО "Центр социальных проектов "Вторая школа" на 01.07.2024: Проведено совещание с потенциальным разработчиком ТЗ, определены механизмы и этапы реализации проекта.                                                       
Подписан трехсторонний договор на обследование 28 зданий в г. Заполярный. 
</t>
    </r>
    <r>
      <rPr>
        <u/>
        <sz val="8"/>
        <rFont val="Arial"/>
        <family val="2"/>
        <charset val="204"/>
      </rPr>
      <t xml:space="preserve">Администрация Печенгского муниц округа на 01.06.2024: </t>
    </r>
    <r>
      <rPr>
        <sz val="8"/>
        <rFont val="Arial"/>
        <family val="2"/>
        <charset val="204"/>
      </rPr>
      <t xml:space="preserve">АНО "Центр социальных проектов "Вторая школа" заключен 3-х  сторонний договор на выполнение работ от 15.04.2024 № ОЖЗ-1 на визуальное обследование 28 жилых зданий, расположенных в г. Заполярный (в рамках инвентаризации). Подрядчик ИП Агафонов А.В. Сроки выполнения работ: до 30.09.2024. Стоимость работ по договору 7 000 000,00 руб. Предусмотрен аванс 4 200 000,00 руб. Аванс выплачен.
</t>
    </r>
    <r>
      <rPr>
        <u/>
        <sz val="8"/>
        <rFont val="Arial"/>
        <family val="2"/>
        <charset val="204"/>
      </rPr>
      <t>Администрация Печенгского муниц округа на 01.07.2024:</t>
    </r>
    <r>
      <rPr>
        <sz val="8"/>
        <rFont val="Arial"/>
        <family val="2"/>
        <charset val="204"/>
      </rPr>
      <t xml:space="preserve"> Работы выполняются. Проводится визуальное обследование домов.
Администрация Печенгского муниц округа на 01.08.2024: Работы ведутся. Готовность – 40%. Подрядчик прислал на согласование в администрацию Печенгского муниципального округа заключение по одному дому. 9 заключений ожидаются на согласование в ближайшее время. Опасений по исполнению в срок нет.
Администрация Печенгского муниц округа на 01.09.2024: Работы ведутся. Администрацией Печенгского муниципального округа согласован шаблон заключения по одному дому. 14 заключений готовы, в администрацию не переданы, будут переданы по завершению работ по всем домам. Опасений по исполнению в срок нет. Все заключения будут готовы к 30.09.2024.
На 01.10.2024: Все заключения об обследовании согласованы и в печатном варианте будут переданы до конца первой недели октября.
Администрация Печенгского муниц округа на 01.11.2024-01.12.2024: 27.09.2024 подписан акт приемки работ со стороны подрядчика и администрации округа. Аванс выплачен. Выполнено обследование 28 жилых зданий, расположенных в г. Заполярный (в рамках инвентаризации), предоставлены заключения об обследовании. Заключения находятся в ОСиЖКХ администрации Печенгского муниципального округа. Данные о фактических объемах и источниках финансирования не предоставлены АНО «Центр социальных проектов «Вторая школа».
На 01.01.2025-01.02.2025: проводится работа по уточнению перечня зданий для обследования (в рамках инвентаризации).
На 01.03.2025: 25.02.2025 заключен договор между АНО "Центр социальных проектов "Вторая школа" и ИП Агафоновым А.В. на выполнение работ по визуальному обследованию 27 жилых зданий, расположенных в г. Заполярный (в рамках инвентаризации). Цена договора 7 500,00 тыс. руб. Срок выполнения работ до 30.09.2025.
На 01.04.2025: продолжается выполнение работ по заключенному договору АНО "Центр социальных проектов "Вторая школа" и ИП Агафоновым А.В.</t>
    </r>
  </si>
  <si>
    <r>
      <t xml:space="preserve">Разработка программы реализации мастер-плана пгт Никель в части модернизации жилой застройки
</t>
    </r>
    <r>
      <rPr>
        <b/>
        <sz val="8"/>
        <rFont val="Arial"/>
        <family val="2"/>
        <charset val="204"/>
      </rPr>
      <t>ЗАВЕРШЕНО в 2024 году</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</si>
  <si>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rFont val="Arial"/>
        <family val="2"/>
        <charset val="204"/>
      </rPr>
      <t xml:space="preserve">МИНСТРОЙ на 01.01.2023-01.08.2023: </t>
    </r>
    <r>
      <rPr>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01.10.2023-01.11.2024: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определение прочности конструкций. Проектировщики осуществляют камеральную обработку информации. 
</t>
    </r>
    <r>
      <rPr>
        <u/>
        <sz val="8"/>
        <rFont val="Arial"/>
        <family val="2"/>
        <charset val="204"/>
      </rPr>
      <t>Администрация Печенгского муниц округа на 01.09.2022: п</t>
    </r>
    <r>
      <rPr>
        <sz val="8"/>
        <rFont val="Arial"/>
        <family val="2"/>
        <charset val="204"/>
      </rPr>
      <t xml:space="preserve">родолжаются работы по обработке информации.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rFont val="Arial"/>
        <family val="2"/>
        <charset val="204"/>
      </rPr>
      <t>Администрация Печенгского муниц округа на  01.06.2023-01.07.2023: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программа реализации мастер-плана с ДК - от ООО "Урбан ПРО").
Администрация Печенгского муниц округа на 01.01.2024-01.08.2024: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Проводится работа по мероприятию 5.3 Программы.
Администрация Печенгского муниц округа на 01.10.2024-01.11.2024: Программа разработана. Проводится работа по мероприятию 5.3 Программы.
</t>
    </r>
  </si>
  <si>
    <r>
      <t xml:space="preserve">Капитальный ремонт Спортивного центра в п. Спутник
</t>
    </r>
    <r>
      <rPr>
        <b/>
        <sz val="8"/>
        <rFont val="Arial"/>
        <family val="2"/>
        <charset val="204"/>
      </rPr>
      <t>ЗАВЕРШЕНО В 2022 году</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</si>
  <si>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</si>
  <si>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t xml:space="preserve">Реконструкция спортивного комплекса Строитель в г. Заполярном
</t>
    </r>
    <r>
      <rPr>
        <b/>
        <sz val="8"/>
        <rFont val="Arial"/>
        <family val="2"/>
        <charset val="204"/>
      </rPr>
      <t>СРЕДСТВА НА РЕАЛИЗАЦИЮ НЕ БЫЛИ ЗАЛОЖЕНЫ на 2024 год</t>
    </r>
    <r>
      <rPr>
        <sz val="8"/>
        <rFont val="Arial"/>
        <family val="2"/>
        <charset val="204"/>
      </rPr>
      <t xml:space="preserve">.
</t>
    </r>
    <r>
      <rPr>
        <b/>
        <sz val="8"/>
        <rFont val="Arial"/>
        <family val="2"/>
        <charset val="204"/>
      </rPr>
      <t>ПРОДОЛЖАЕТСЯ.</t>
    </r>
  </si>
  <si>
    <t>Администрация Печенгского муниц округа на 01.09.2024-01.12.2024: в 2024 году денежные средства КБ на реализацию мероприятия не были заложены.
На 01.01.2025-01.04.2025: в муниципальной программе предусмотренны денежные средства на 2025 год: 16 500,00 тыс. рублей (из них - МБ - 1 500,00 тыс. рублей, ВБС - 15 000,00 тыс. рублей). Проводится работа с Министерством спорта Мурманской области по вопросу реализации данного мероприятия.</t>
  </si>
  <si>
    <r>
      <t xml:space="preserve">Капитальный ремонт лыжной трассы в г. Заполярном
</t>
    </r>
    <r>
      <rPr>
        <b/>
        <sz val="8"/>
        <rFont val="Arial"/>
        <family val="2"/>
        <charset val="204"/>
      </rPr>
      <t>ЗАВЕРШЕНО в 2022 году</t>
    </r>
  </si>
  <si>
    <r>
      <t xml:space="preserve">МИНСТРОЙ на 01.09.2022: </t>
    </r>
    <r>
      <rPr>
        <sz val="8"/>
        <rFont val="Arial"/>
        <family val="2"/>
        <charset val="204"/>
      </rPr>
      <t>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u/>
        <sz val="8"/>
        <rFont val="Arial"/>
        <family val="2"/>
        <charset val="204"/>
      </rPr>
      <t xml:space="preserve">
МИНСТРОЙ на 01.10.2022: </t>
    </r>
    <r>
      <rPr>
        <sz val="8"/>
        <rFont val="Arial"/>
        <family val="2"/>
        <charset val="204"/>
      </rPr>
      <t xml:space="preserve">Второй контракт заключен 16.09.2022  на приобретение и монтаж раздевалок для спортсменов в рамках капитального ремонта, выплачен аванс. 
</t>
    </r>
    <r>
      <rPr>
        <u/>
        <sz val="8"/>
        <rFont val="Arial"/>
        <family val="2"/>
        <charset val="204"/>
      </rPr>
      <t xml:space="preserve">МИНСТРОЙ на 01.11.2022: </t>
    </r>
    <r>
      <rPr>
        <sz val="8"/>
        <rFont val="Arial"/>
        <family val="2"/>
        <charset val="204"/>
      </rPr>
      <t>Работы по 1 этапу (освещение) выполнены в полном объеме и приняты комиссией. Работы по 2 этапу (установке раздевалок) будут завершены до 15.12.2022</t>
    </r>
    <r>
      <rPr>
        <u/>
        <sz val="8"/>
        <rFont val="Arial"/>
        <family val="2"/>
        <charset val="204"/>
      </rPr>
      <t>.    
МИНСТРОЙ на 01.12.2022:</t>
    </r>
    <r>
      <rPr>
        <sz val="8"/>
        <rFont val="Arial"/>
        <family val="2"/>
        <charset val="204"/>
      </rPr>
      <t xml:space="preserve"> Работы по 2 этапу на стадии завершения.</t>
    </r>
    <r>
      <rPr>
        <u/>
        <sz val="8"/>
        <rFont val="Arial"/>
        <family val="2"/>
        <charset val="204"/>
      </rPr>
      <t xml:space="preserve">
МИНСТРОЙ на 01.01.2023: </t>
    </r>
    <r>
      <rPr>
        <sz val="8"/>
        <rFont val="Arial"/>
        <family val="2"/>
        <charset val="204"/>
      </rPr>
      <t xml:space="preserve">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u/>
        <sz val="8"/>
        <rFont val="Arial"/>
        <family val="2"/>
        <charset val="204"/>
      </rPr>
      <t xml:space="preserve">
Администрация Печенгского муниц округа на 01.10.2022: </t>
    </r>
    <r>
      <rPr>
        <sz val="8"/>
        <rFont val="Arial"/>
        <family val="2"/>
        <charset val="204"/>
      </rPr>
      <t xml:space="preserve">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t>
    </r>
    <r>
      <rPr>
        <u/>
        <sz val="8"/>
        <rFont val="Arial"/>
        <family val="2"/>
        <charset val="204"/>
      </rPr>
      <t xml:space="preserve">Администрация Печенгского муниц округа на 01.11.2022: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t>
    </r>
    <r>
      <rPr>
        <u/>
        <sz val="8"/>
        <rFont val="Arial"/>
        <family val="2"/>
        <charset val="204"/>
      </rPr>
      <t xml:space="preserve">Администрация Печенгского муниц округа на 01.12.2022: работы по строительству домика-раздевалки приняты.
</t>
    </r>
    <r>
      <rPr>
        <sz val="8"/>
        <rFont val="Arial"/>
        <family val="2"/>
        <charset val="204"/>
      </rPr>
      <t>Администрация Печенгского муниц округа на 01.01.2023: выполнены работы по освещению лыжной трассы в г. 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</si>
  <si>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t xml:space="preserve">Строительство спортивного комплекса для размещения ДЮСШ в пгт Никель
</t>
    </r>
    <r>
      <rPr>
        <b/>
        <sz val="8"/>
        <rFont val="Arial"/>
        <family val="2"/>
        <charset val="204"/>
      </rPr>
      <t>РЕШАЕТСЯ ВОПРОС О ПЕРЕРАСПРЕДЕЛЕНИИ СРЕДСТВ НА МОДЕРНИЗАЦИЮ КРЫТОГО ХОККЕЙНОГО КОРТА</t>
    </r>
    <r>
      <rPr>
        <sz val="8"/>
        <rFont val="Arial"/>
        <family val="2"/>
        <charset val="204"/>
      </rPr>
      <t xml:space="preserve">. </t>
    </r>
    <r>
      <rPr>
        <b/>
        <sz val="8"/>
        <rFont val="Arial"/>
        <family val="2"/>
        <charset val="204"/>
      </rPr>
      <t>ПРИОСТАНОВЛЕНО</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</si>
  <si>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
</t>
    </r>
    <r>
      <rPr>
        <u/>
        <sz val="8"/>
        <rFont val="Arial"/>
        <family val="2"/>
        <charset val="204"/>
      </rPr>
      <t xml:space="preserve">Администрация Печенгского муниц округа на 01.02.2023-01.03.2023: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 xml:space="preserve">Администрация Печенгского муниц округа на 01.01.2023-01.01.2024: </t>
    </r>
    <r>
      <rPr>
        <sz val="8"/>
        <rFont val="Arial"/>
        <family val="2"/>
        <charset val="204"/>
      </rPr>
      <t xml:space="preserve">решается вопрос о целесообразности строительства ДЮСШ в пгт. Никель исходя из сложившейся социально-экономической ситуации
</t>
    </r>
    <r>
      <rPr>
        <u/>
        <sz val="8"/>
        <rFont val="Arial"/>
        <family val="2"/>
        <charset val="204"/>
      </rPr>
      <t xml:space="preserve">Администрация Печенгского муниц округа на 01.02.2024: </t>
    </r>
    <r>
      <rPr>
        <sz val="8"/>
        <rFont val="Arial"/>
        <family val="2"/>
        <charset val="204"/>
      </rPr>
      <t xml:space="preserve">Ведется работа по определению земельного участка для размещения ДЮСШ в пгт Никель.
</t>
    </r>
    <r>
      <rPr>
        <u/>
        <sz val="8"/>
        <rFont val="Arial"/>
        <family val="2"/>
        <charset val="204"/>
      </rPr>
      <t>Администрация Печенгского муниц округа на 01.04.2024:</t>
    </r>
    <r>
      <rPr>
        <sz val="8"/>
        <rFont val="Arial"/>
        <family val="2"/>
        <charset val="204"/>
      </rPr>
      <t xml:space="preserve"> 22.03.2024 проведена встреча представителей администрации Печенгского округа, АО "Кольская ГМК", АНО "Центр социальных проектов "Вторая школа" по вопросу реализации проектов Соглашения с НН и Правительством Мурманской области. По данному мероприятию рассматривается вопрос о перераспределении денежных средств (ВБС- 16 000,00 тыс. руб.) со строительства спортивного комплекса для размещения ДЮСШ в пгт. Никель (АНО "Вторая школа") на реализацию мероприятия по разработке проектно-сметной документации и строительству канатной дороги в п. Никель (горнолыжный склон) с прохождением государственной экспертизы).
Администрация Печенгского муниц округа на 01.07.2024-01.12.2024: рассматривается вопрос о перераспределении денежных средств (ВБС - 16 000,00 тыс. руб.) со строительства спортивного комплекса для размещения ДЮСШ в пгт. Никель (АНО "Вторая школа") на реализацию мероприятия по модернизации крытого хоккейного корта - перенос корта из г. Заполярный в пгт. Никель (мероприятие предусмотрено п. 7.1 Соглашения с НН и Правительством Мурманской области от 07.09.2023). На 01.01.2025-01.04.2025: готовится изменение в наименование данного мероприятия ПСЭР.
АНО "Центр социальных проектов "Вторая школа" на 01.07.2024: Составлен проект трехстороннего договора на Договор по устройству фундамента на земельном участке СК Металлург (ДЮСШ). Проект договора согласован правлением  (Протокол №17 от 24.05.2024), сделка утверждена . Подписан трехсторонний договор №ССК1 от 30.05.2024. 11 000 000,00 р. - стоимость договора №ССК1 от 30.06.2024, работы по устройству фундамента на земельном участке с кадастровым номером  51:03:0080301:31 переданного в постоянное пользование МБУ "Спортивный комплекс "Металлург" </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</si>
  <si>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 году</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</si>
  <si>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</si>
  <si>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 году</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</si>
  <si>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местном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
МИНКУЛЬТ на 01.10.2022: Все инструменты поступили в учреждения. МБДОУ "ДМШ №1" в п. Никель приобретены музыкальные инструменты: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инструменты:</t>
    </r>
    <r>
      <rPr>
        <i/>
        <sz val="8"/>
        <rFont val="Arial"/>
        <family val="2"/>
        <charset val="204"/>
      </rPr>
      <t xml:space="preserve"> пианино марки "Соната"- 1 шт.  (поставщик ООО «Свет и музыка», дата поставки 04.04.2022 года). МБДОУ "ДМШ №3" в п. Спутник приобретены музыкальные интрументы:рояль Kawai GL-10 M/PEP- 1 шт. (поставщик ООО «ЭРНИ", дата поставки 17.06.2022 года),пианино "Соната"- 2 шт. (поставщик ООО «Свет и музыка», дата поставки 17.05.2022 года).</t>
    </r>
  </si>
  <si>
    <r>
      <t xml:space="preserve">Выполнение ремонтных работ МБУ ДО «Детская художественная школа
№ 2» г.п. Заполярный 
</t>
    </r>
    <r>
      <rPr>
        <b/>
        <sz val="8"/>
        <rFont val="Arial"/>
        <family val="2"/>
        <charset val="204"/>
      </rPr>
      <t>ЗАВЕРШЕНО в 2022 году</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</si>
  <si>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выполненных работ: 113,4 м.кв  Помещение «Мастерская»</t>
    </r>
    <r>
      <rPr>
        <i/>
        <sz val="8"/>
        <rFont val="Arial"/>
        <family val="2"/>
        <charset val="204"/>
      </rPr>
      <t xml:space="preserve"> (демонтаж: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окраска водно-дисперсионными акриловыми составами улучшенная по сборным конструкциям потолков, подготовленным под окраску за 2 раза, установка уголков ПВХ на клее ,светильник потолочный или настенный с креплением винтами или болтами для помещений с нормальными условиями среды, установка плинтусов потолочных на клее – галтель,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неутеплённого типа при открытой проводке, установка блоков двухстворчатого в наружных и внутренних дверных проемах в перегородках и деревянных нарубленных стенах, площадь проема до 3 м2 с наличниками с двух сторон, с порогом, размер дверного блока 1400х2100(h)мм - 1 шт., установка экранов на приборы отопления).</t>
    </r>
    <r>
      <rPr>
        <sz val="8"/>
        <rFont val="Arial"/>
        <family val="2"/>
        <charset val="204"/>
      </rPr>
      <t xml:space="preserve">Помещение «Холл» </t>
    </r>
    <r>
      <rPr>
        <i/>
        <sz val="8"/>
        <rFont val="Arial"/>
        <family val="2"/>
        <charset val="204"/>
      </rPr>
      <t>(демонтаж: разборка деревянных заполнений проемов дверных и воротных, разборка плинтусов деревянных и из пластмассовых материалов, снятие обоев простых и улучшенных, отбивка штукатурки с поверхностей стен и потолков кирпичных, демонтаж светильников  с сохранением материала, разборка деревянных заполнений проемов оконных с подоконными досками, строительные работы, 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 сплошное выравнивание внутренних поверхностей (однослойное оштукатуривание)из сухих растворных смесей толщиной до 10 мм стен, сплошное шпатлевание стен, грунтование водно-дисперсионной грунтовкой поверхностей пористых (камень, кирпич, бетон и т д),оклейка флизелиновыми обоями стен ,окраска стен, оклеенных флизелиновыми обоями, огнезащитной краской за 2 раза, устройство подвесных потолков из гипсокартонных листов (ГКЛ) по системе «КНАУФ» одноуровневых ,светильник в подвесных потолках ранее демонтированный, сплошное шпатлевание  потолков за 2 раза, краска водно-дисперсионными акриловыми составами улучшенная по сборным конструкциям потолков, подготовленным под окраску за 2 раза, 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 створчатых, в том числе при наличии створок глухого остекления, установка подоконных досок из ПВХ в каменных стенах толщиной свыше 0,51 м, облицовка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 пробивка проемов со сплошным выравниванием откосов в перегородках железобетонных, установка блоков  в наружных и внутренних дверных проемах в перегородках и деревянных не 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 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</si>
  <si>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 году</t>
    </r>
  </si>
  <si>
    <t xml:space="preserve">МИНКУЛЬТ на 01.08.2022: работы завершены.  Кассовое исполнение 399,0 тыс. рублей.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выполненных работ: 15,2 м.кв.
Дата окончания работ: 10.07.2022 года, работы приняты: 12.07.2022 года.  </t>
  </si>
  <si>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 году</t>
    </r>
  </si>
  <si>
    <r>
      <rPr>
        <u/>
        <sz val="8"/>
        <rFont val="Arial"/>
        <family val="2"/>
        <charset val="204"/>
      </rPr>
      <t>МИНКУЛЬТ 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 на 01.09.2022: </t>
    </r>
    <r>
      <rPr>
        <sz val="8"/>
        <rFont val="Arial"/>
        <family val="2"/>
        <charset val="204"/>
      </rPr>
      <t xml:space="preserve">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выполненных работ: 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 разборка бетонного крыльца (2,05*2,2 м),очистка поверхности фасадов, гладкой (цоколь, фронтон, откосы),отбивка штукатурки с поверхностей стен, 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 ремонт штукатурки гладких фасадов по камню и бетону цементно-известковым раствором площадью отдельных мест более 5 м2 толщиной слоя 30 мм, ремонт штукатурки гладких фасадов по камню и бетону цементно-известковым раствором площадью отдельных мест более 5 м2 толщиной слоя 50 мм, ремонт штукатурки наружных прямолинейных откосов по камню и бетону цементно-известковым раствором - оконных и дверных, 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 окраска фасада, цоколя, фронтона и откосов по подготовленной поверхности поливинилацетатная за 2 раза, окраска масляными составами ранее окрашенных металлических решеток и оград без рельефа за 2 раза - окраска решеток с торцов козырька запасного выхода, разборка деревянных заполнений проемов дверных и воротных, установка блока дверного противопожарного, установка дверного доводчика к металлическим дверям, ремонт штукатурки наружных прямолинейных откосов дверного блока по камню и бетону цементно-известковым раствором с двух сторон. Дополнительные работы: 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 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 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 ремонт штукатурки гладкой поверхности козырька толщиной слоя 20 мм, сплошная шпаклевка ранее оштукатуренных поверхностей цементно-поливинилацетатным составом - шпаклевание козырька, улучшенная окраска ранее окрашенных фасадов с расчисткой старой краски более 35% - Окраска козырька, очистка поверхности щетками - Очистка от старой краски металлических колонн, окраска масляными составами ранее окрашенных поверхностей труб стальных за 2 раза – Окраска металлических колонн, монтаж перил, 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</si>
  <si>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 xml:space="preserve">Ремонт помещений сельской библиотеки- филиала № 6 МБКПУ "Печенгское МБО" в с.п. Корзуново
</t>
    </r>
    <r>
      <rPr>
        <b/>
        <sz val="8"/>
        <rFont val="Arial"/>
        <family val="2"/>
        <charset val="204"/>
      </rPr>
      <t>ЗАВЕРШЕНО в 2022 году</t>
    </r>
  </si>
  <si>
    <r>
      <t xml:space="preserve">Ремонт помещений МБУК "Дворец культуры "Восход" (сельского клуба в п. Раякоски)
</t>
    </r>
    <r>
      <rPr>
        <b/>
        <sz val="8"/>
        <rFont val="Arial"/>
        <family val="2"/>
        <charset val="204"/>
      </rPr>
      <t>ЗАВЕРШЕНО в 2022 году</t>
    </r>
  </si>
  <si>
    <r>
      <rPr>
        <u/>
        <sz val="8"/>
        <rFont val="Arial"/>
        <family val="2"/>
        <charset val="204"/>
      </rPr>
      <t>МИНКУЛЬТ на 01.08.2022</t>
    </r>
    <r>
      <rPr>
        <sz val="8"/>
        <rFont val="Arial"/>
        <family val="2"/>
        <charset val="204"/>
      </rPr>
      <t xml:space="preserve">: В областном бюджете предусмотрено 2448,5 тыс. рублей, в местном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u/>
        <sz val="8"/>
        <rFont val="Arial"/>
        <family val="2"/>
        <charset val="204"/>
      </rPr>
      <t xml:space="preserve">МИНКУЛЬТ на 01.10.2022: </t>
    </r>
    <r>
      <rPr>
        <sz val="8"/>
        <rFont val="Arial"/>
        <family val="2"/>
        <charset val="204"/>
      </rPr>
      <t xml:space="preserve">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выполненных работ: общий объем: 434,3 м.кв. Детская игровая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оклеенных стеклообоями, красками за 2 раза, разборка деревянных заполнений проемов дверных и воротных, установка блоков в наружных и внутренних дверных проемах в перегородках и деревянных нарубленных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клее).Кладовка (Улучшенная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 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с наличниками, улучшенная масляная окраска ранее окрашенных окон за два раза с расчисткой старой краски более 35%).Коридор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 рубленых стенах, площадь проема до 3 м2 с наличниками, установка противопожарных дверей однопольных глухих, демонтаж дверных коробок в каменных стенах с отбивкой штукатурки в откосах, облицовка дверного проема (откоса) декоративными панелями МДФ,установка и крепление наличников с двух сторон, улучшенная масляная окраска ранее окрашенных дверей за два раза с расчисткой старой краски до 35% - двери шкафа, 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клее).Тамбур (улучшенная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краской).Бильярдный зал (устройство подвесных потолков  по каркасу из оцинкованного профиля, снятие обоев простых и улучшенных, разборка обшивки стен из ДВП, разборка облицовки стен из деревянных реек, 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 разборка покрытий полов из плиток поливинилхлоридных, устройство покрытий из плит OSB,устройство покрытий из линолеума на клее ,устройство плинтусов из МДФ на клее, улучшенная масляная окраска ранее окрашенных окон за два раза с расчисткой старой краски более 35%).Комнаты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 огнебиозащитная обработка деревянных конструкций ,шпатлёвка по сборным конструкциям стен, подготовленных под окраску, при толщине слоя нанесения 3 мм, 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оклеенных стеклообоями, красками за 2 раза, 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 рубленых стенах, площадь проема до 3 м2 с наличниками, 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 Коридор (разборка плинтусов деревянных потолочных, разборка подшивки потолков деревянных реек, разборка покрытий и перекрытий изделиями из волокнистых и зернистых материалов насухо, 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 рубленых стенах, площадь проема до 3 м2 c наличниками, установка блоков из ПВХ в наружных и внутренних дверных проемах в перегородках и деревянных не 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 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 облицовка стен на клее из сухих смесей с плинтусными и угловыми плитками в общественных зданиях по дереву, улучшенная масляная окраска ранее окрашенных окон за два раза с расчисткой старой краски более 35%).Туалет женский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разборка каркасных перегородок из брусков (кабинки) ,облицовка стен  по одинарному металлическому каркасу из ПН и ПС профилей гипс 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 разборка покрытий полов из керамических плиток, устройство стяжек цементных толщиной 20 мм, устройство покрытий из плит керамогранитных размером 40х40 см, улучшенная масляная окраска ранее окрашенных окон за два раза с расчисткой старой краски более 35%).Туалет мужской (демонтаж потолков реечных алюминиевых ,устройство потолков реечных алюминиевых, разборка облицовки листов из синтетических материалов по сплошному основанию  на клее, разборка облицовки стен из керамических глазурованных плиток, облицовка стен  по одинарному металлическому каркасу из ПН и ПС профилей гипсоволокнистыми листами в два слоя с дверным проемом, 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 разборка покрытий полов из керамических плиток, устройство стяжек цементных толщиной 20 мм, устройство покрытий из плит керамогранитных, 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 рубленных стенах площадью проема до 3 м2 - в санкабинках).Зал (окрашивание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 покрытие полов паркетным лаком за 2 раза, улучшенная масляная окраска ранее окрашенных полов за два раза с расчисткой старой краски более 35% - сцена, разборка деревянных заполнений проемов оконных с подоконными досками, 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 установка подоконных досок из ПВХ в каркасных стенах, облицовка оконных и дверных откосов листами из синтетических материалов на клее - облицовка сэндвич-панелями, смена обделок из листовой стали  отливов шириной  0,2 м,установка уголков ПВХ на клее). Холл (устройство подвесных потолков  по каркасу из оцинкованного профиля, снятие обоев простых и улучшенных, 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 разборка плинтусов деревянных и из пластмассовых материалов, разборка покрытий полов из плиток поливинилхлоридных, разборка облицовки пола из тесаного камня, устройство стяжек цементных толщиной 20 мм, 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 Электромонтажные работы (демонтаж светильников с лампами накаливания, демонтаж светильников для люминесцентных ламп, монтаж:, 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 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 установка унитазов с бачком непосредственно присоединенным ранее демонтированных, демонтаж умывальников и раковин, установка умывальников одиночных с подводкой холодной и горячей воды с пьедесталом, установка смесителей, демонтаж писсуаров, установка писсуаров настенных, смена вентилей и клапанов обратных муфтовых диаметром до 32 мм, 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 смена трубопроводов чугунных  на полиэтиленовые канализационные трубы диаметром до 100 мм).
Дата окончания работ: 07.09.2022 года. Работы приняты 16.09.2022 года          </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</si>
  <si>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 разборка оснований покрытия пола деревянного с лагами, укладка лаг по плитам перекрытий, 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sz val="8"/>
        <rFont val="Arial"/>
        <family val="2"/>
        <charset val="204"/>
      </rPr>
      <t xml:space="preserve">.  Дата окончания работ: 30.05.2022 года. Работы приняты 31.05.2022 года.         </t>
    </r>
  </si>
  <si>
    <r>
      <t xml:space="preserve">Капитальный ремонт библиотеки и детской школы искусств в п. Спутник
</t>
    </r>
    <r>
      <rPr>
        <b/>
        <sz val="8"/>
        <rFont val="Arial"/>
        <family val="2"/>
        <charset val="204"/>
      </rPr>
      <t>ЗАВЕРШЕНО в 2022 году</t>
    </r>
  </si>
  <si>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</si>
  <si>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01.09.2023:</t>
    </r>
    <r>
      <rPr>
        <sz val="8"/>
        <rFont val="Arial"/>
        <family val="2"/>
        <charset val="204"/>
      </rPr>
      <t xml:space="preserve">  Работы по монтажу вентиляции ДК выполнены в полном объеме.
МИНСТРОЙ 2024 год: Средства на реализацию мероприятия в 2024 году не предусмотрены.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
</t>
    </r>
    <r>
      <rPr>
        <u/>
        <sz val="8"/>
        <rFont val="Arial"/>
        <family val="2"/>
        <charset val="204"/>
      </rPr>
      <t xml:space="preserve">Администрация Печенгского муниц округа на 01.11.2022 </t>
    </r>
    <r>
      <rPr>
        <sz val="8"/>
        <rFont val="Arial"/>
        <family val="2"/>
        <charset val="204"/>
      </rPr>
      <t xml:space="preserve">- проведены воздуховоды, установлено оборудование. Ведутся работы по подключению.
</t>
    </r>
    <r>
      <rPr>
        <u/>
        <sz val="8"/>
        <rFont val="Arial"/>
        <family val="2"/>
        <charset val="204"/>
      </rPr>
      <t xml:space="preserve">Администрация Печенгского муниц округа на 01.12.2022: </t>
    </r>
    <r>
      <rPr>
        <sz val="8"/>
        <rFont val="Arial"/>
        <family val="2"/>
        <charset val="204"/>
      </rPr>
      <t xml:space="preserve">Готово ПСД на реконструкцию ДК и прилегающей территории. ВЕНТИЛЯЦИЯ - на 15.12.2022 назначена приемка работ.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
</t>
    </r>
    <r>
      <rPr>
        <u/>
        <sz val="8"/>
        <rFont val="Arial"/>
        <family val="2"/>
        <charset val="204"/>
      </rPr>
      <t>Администрация Печенгского муниц округа на 01.02.2023, 01.03.2023</t>
    </r>
    <r>
      <rPr>
        <sz val="8"/>
        <rFont val="Arial"/>
        <family val="2"/>
        <charset val="204"/>
      </rPr>
      <t xml:space="preserve">: по договору, заключенному АНО "Центр социальных проектов "Вторая школа", проектная документация на реконструкцию ДК "Октябрь" проходит экспертизу.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
</t>
    </r>
    <r>
      <rPr>
        <u/>
        <sz val="8"/>
        <rFont val="Arial"/>
        <family val="2"/>
        <charset val="204"/>
      </rPr>
      <t>Администрация Печенгского муниц округа на 01.06.2023-01.08.2023:</t>
    </r>
    <r>
      <rPr>
        <sz val="8"/>
        <rFont val="Arial"/>
        <family val="2"/>
        <charset val="204"/>
      </rPr>
      <t xml:space="preserve"> АНО "Центр социальных проектов "Вторая школа" продолжается работа по государственной экспертизе ПСД.
</t>
    </r>
    <r>
      <rPr>
        <u/>
        <sz val="8"/>
        <rFont val="Arial"/>
        <family val="2"/>
        <charset val="204"/>
      </rPr>
      <t>Администрация Печенгского муниц округа на 01.09.2023, 01.10.2023:</t>
    </r>
    <r>
      <rPr>
        <sz val="8"/>
        <rFont val="Arial"/>
        <family val="2"/>
        <charset val="204"/>
      </rPr>
      <t xml:space="preserve">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
</t>
    </r>
    <r>
      <rPr>
        <u/>
        <sz val="8"/>
        <rFont val="Arial"/>
        <family val="2"/>
        <charset val="204"/>
      </rPr>
      <t xml:space="preserve">Администрация Печенгского муниц округа на 01.11.2023-01.12.2023: </t>
    </r>
    <r>
      <rPr>
        <sz val="8"/>
        <rFont val="Arial"/>
        <family val="2"/>
        <charset val="204"/>
      </rPr>
      <t xml:space="preserve">ПД прошла негосударственную экспертизу. Необходимо прохождение государственной экспертизы. В настоящее время решается вопрос о заключении дополнительного соглашения с ООО «Вектра» для прохождения ПД гос. экспертизы.
</t>
    </r>
    <r>
      <rPr>
        <u/>
        <sz val="8"/>
        <rFont val="Arial"/>
        <family val="2"/>
        <charset val="204"/>
      </rPr>
      <t>Администрация Печенгского муниц округа на 01.01.2024-01.02.2024:</t>
    </r>
    <r>
      <rPr>
        <sz val="8"/>
        <rFont val="Arial"/>
        <family val="2"/>
        <charset val="204"/>
      </rPr>
      <t xml:space="preserve"> ПД готова, пройдена негосударственная экспертиза. От ООО "Вектра" получено предварительное согласие на выполнение работ. Коммерческое предложение от ООО "Вектра на дату отчета не поступало.
Администрация Печенгского муниц округа на 01.04.2024-01.10.2024: На 2024 год денежные средства на реализацию мероприятия не запланированы. Администрацией Печенгского МО направлено письмо в АНО "Центр социальных проектов "Вторая школа"  о рассмотрении возможности проведения государственной экспертизы ПД на реконструкцию ДК "Октябрь" (исх. от 12.03.2024 №1411). Получен ответ от АНО "Центр социальных проектов "Вторая школа" о том, что на 2024 год средства на проведение работ по проведению государственной экспертизы не предусмотрены и готовность рассмотреть возможность включения средств при планировании бюджета АНО "Центр социальных проектов "Вторая школа" на 2025 год. На 01.11.2024: у администрации Печенгского муниципального округа отсутствует информация о планировании АНО «Центр социальных проектов «Вторая школа» бюджета на 2025 год. На 01.12.2024-01.04.2025: в связи с затянувшейся реконструкцией ДК "Восход" (мероприятие п.4.11 ПСЭР) нецелесообразно проводить реконструкцию ДК "Октябрь" до тех пор, пока не будет завершены работы по реконструкции ДК "Восход" в пгт. Никель.</t>
    </r>
  </si>
  <si>
    <r>
      <t xml:space="preserve">Реконструкция Дворца культуры "Октябрь" в г. Заполярном
</t>
    </r>
    <r>
      <rPr>
        <b/>
        <sz val="8"/>
        <rFont val="Arial"/>
        <family val="2"/>
        <charset val="204"/>
      </rPr>
      <t>ПРОДОЛЖАЕТСЯ</t>
    </r>
  </si>
  <si>
    <t xml:space="preserve">МИНСТРОЙ на 01.08.2022: 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  
МИНСТРОЙ на 01.09.2022-01.10.2023: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МИНСТРОЙ на 01.11.2022: Выполнены работы по демонтажу системы отопления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МИНСТРОЙ на 01.12.2022: Выполнены работы по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МИНСТРОЙ на 01.01.2023:Техническая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МИНСТРОЙ на 01.02.2023-01.05.2023:  без изменений 
Минстрой на 01.06.2023: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Минстрой на 01.08.2023: Техническая готовность - 15%.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Минстрой на 01.10.2023:Выполняется: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Минстрой на 01.11.2023: без изменений.
Минстрой на 01.12.2023-01.01.2024: Техническая готовность объекта - 15%. На объекте выполнены: демонтажные работы,  усиление колон; инъектирование (усиление грунтов);  перемещение грунтов в подвале (планировка);  демонтаж системы отопления; демонтаж электрики; усиление и обработка ферм здания (крыша); работы по укрытию кровли. Откорректированная проектная документация (наличие непредвиденных работ, ранее не предусмотренных ПД) находится в  экспертизе (получено положительное заключение технической части проектной документации, требуется заключение  в части расчета сметной стоимости объекта).
Минстрой на 01.02.2024: Без изменений. Планируется  расторжение контракта на СМР с ООО  "Энергофонд" ввиду недобросовестного исполнения своих обязательств.
Минстрой на 01.04.2024-01.06.2024:Заказчиком (МБУК "Дворец культуры Восход") 21.03.2024 года в адрес Подрядчика (ООО Энергофонд") направлено решение об одностороннем отказе от исполнения контракта. Работы по I этапу не сданы. В связи с этим Подрядчику были направлены Претензия от 22.03.2023 № 64 и Претензия от 30.06.2023 № 140. По состоянию на 20.03.2024 г. работы не исполнены, претензии не удовлетворены. Работы по II этапу не сданы. В связи с этим Подрядчику была направлена Претензия от 16.02.2024 № 38. По состоянию на 20.03.2024 г. работы не исполнены, претензии не удовлетворены. 14.03.2024 был составлен акт осмотра невыполненных работ, в котором зафиксировано, что Подрядчик нарушил сроки выполнения работ более чем на 15 дней. 02.04.2024 данное решение вступило в силу. Остатки средств межбюджетного трансферта, находящиеся на счету муниципального бюджетного учреждения культуры «Дворец культуры Восход», которое является источником финансового обеспечения расходов местного бюджета, будут возвращены в доход областного бюджета.
Минстрой на 01.07.2024-01.09.2024:   Заказчиком 21.03.2024 года расторгнут договор с подрядчиком ООО «Энергофонд». В настоящее время строительная готовность составляет 16.5%. В процессе реконструкции выявлен ряд дефектов строительных конструкций, препятствующих дальнейшему производству строительно-монтажных работ. Контракт с ООО «Энергофонд» расторгнут в одностороннем порядке. Заказчиком (ДК Восход) подготовлен перечень вопросов для передачи в экспертную организацию, готовую выполнить фактическое обследования здания для выявления причинённого ущерба зданию при проведении ремонтных работ. ДК Восход были проведены конкурсные процедуры, заключен контракт на выполнение комплекса работ от 17.05.2024 (обследование, подготовка отчета, рекомендаций).  Исполнители  приступили к ознакомлению с проектной и исполнительной документацией. Будет сформирован план проведения мероприятий по обследованию здания с целью выявления дефектов, определения их характера, а также причин их возникновения. По итогам обследования будут приняты необходимые действия по объекту со стороны заказчика. Предусмотренный срок проведения обследования составляет 4 мес.   
Минстрой на 01.10.2024-01.11.2024: Экспертами ООО «РМС-Групп» проведена комплексная техническая экспертиза здания по факту  выполненных работ  по реконструкции здания, выдано заключение от 11.09.2024. В настоящее время в судебном порядке рассматривается вопрос о взыскании неотработанных средств с ООО «Энергофонд», выплаченных в виде аванса в рамках договора 09.09.2021 № 01492000023210029850001, а также начисленных штрафов за невыполнение этапов работ в установленные договором сроки. Судебное заседание перенесено на 12.12.2024 в связи с привлечением к участию в деле третьих лиц. На 01.01.2025: Судебное заседание перенесено на 20.02.2025 в связи с привлечением к участию в деле третьих лиц.                                  
Администрация Печенгского муниц округа на 1.09.2022: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
Администрация Печенгского муниц округа на 01.12.2022: Общий объем выполненных работ составляет 13 %.
Администрация Печенгского муниц округа на 01.01.2023: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Администрация Печенгского муниц округа на 01.02.2023: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Администрация Печенгского муниц округа на 01.03.2023: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Администрация Печенгского муниц округа на 01.04.2023: выполнены следующие работы: демонтажные работы в объеме 98%; инъектирование (усиление грунтов) 100%; перемещение грунтов в подвале (планировка) 93%; усиление ферм здания (крыша) 65%; пробивка проёмов в стенах 75%. Выполнены работы по 1 этапу – 98%. Общий объем выполненных работ – 15,5%. 09.03.2023г. повторно загружено в экспертизу с устранением выявленных замечаний.
Администрация Печенгского муниц округа на 01.05.2023: с изменением - усиление ферм здания (крыша) 70%
Администрация Печенгского муниц округа на 01.06.2023: с изменением - усиление колон в объеме  93%;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Администрация Печенгского муниц округа на 01.07.2023: выполнены следующие работы: 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Администрация Печенгского муниц округ на 01.08.2023: выполнены следующие работы: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Администрация Печенгского муниц округа на 01.09.2023: выполнены следующие работы-усиление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01.10.2023: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01.11.2023: по МК от 09.09.2021 № 01492000023210029850001 с ООО «Энергофонд» выполнены следующие работы: демонтажные работы в объеме 98%;  усиление колон в объеме  95%; вывоз строительного мусора; инъектирование (усиление грунтов) 100%; усиление обоймы здания 76%;  перемещение грунтов в подвале (планировка) 93%; подготовка замены кровли 23%; подготовка основание пола (керамзит) 26%; демонтаж системы отопления 100%; демонтаж электрики 100%; усиление и обработка ферм здания (крыша) 90% ; пробивка проёмов в стенах 89%;  Монтаж внутренних перегородок – 48%. Выполнены работы по 1 этапу – 98%. Общий объем выполненных работ – 16,0%. По корректировке ПСД (Договор с ООО «Вектра» № 25/0622 от  27.06.2022) : получено положительное заключение № 0030-2023 от 12.10.2023. Сметный расчет планируется загрузить в экспертизу до конца ноября 2023 года. Общий объем выполненных работ  по корректировке проекта – 99%. 
Администрация Печенгского муниц округа на 01.12.2023: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Сметный расчет планируется загрузить в экспертизу в декабре 2023 года.
Администрация Печенгского муниц округа на 01.01.2024: На отчетную дату сметный расчет в экспертизу не загружен.
Администрация Печенгского муниц округа на 01.02.2024: Без изменений. Информации о дальнейших действиях от ООО «Вектра» не поступало. Заказчиком МБУК "ДК "Восход" ведется претензионная работа с ООО "Вектра" в связи с нарушением сроков исполнения контракта. Дополнительное соглашение на продление сроков не заключалось.
Администрация Печенгского муниц округа на 01.04.2024:  Заказчиком направлено Подрядчику (ООО "Энергофонд") решение об одностороннем расторжении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Заказчиком направлено Подрядчику (ООО "Вектра") решение об одностороннем расторжении договора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Администрация Печенгского муниц округа на 01.05.2024: МК от 09.09.2021 № 01492000023210029850001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расторгнут 02.04.2024. Проводится работа по заключению договора по подготовке заключения эксперта по выполненным работам ООО "Энергофонд". Договор от 27.06.2022 №25/0622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расторгнут 23.04.2024. Подрядчику ООО "Вектра" направлено письмо о возврате денежных средств.
Администрация Печенгского муниц округа на 01.06.2024: Заключены договоры от 14.05.2024 № 011-05-24, от 22.05.2024 № 022-05-24 (Подрядчик ООО «РМС – Групп» ) по подготовке Заключения эксперта по выполненным работам ООО «Энергофонд», а именно: оценка соответствия выполненных строительно-монтажных работ требованиям нормативной и проектной документации; выявление дефектов и повреждений строительных конструкций, полученных на этапе строительства или эксплуатации здания, в том числе выявление аварийных конструкций;  оценка фактической прочности материалов конструкций, определение других фактических параметров, влияющих на работоспособность отдельных строительных конструкций и здания в целом (реальных: расчетной схемы, нагрузок на несущие конструкции, размеров сечения несущих элементов, фактического армирования железобетонных конструкций, выполненного инъектирования грунтов, и т.п.);  установление фактической несущей способности конструкций на основании поверочных расчетов, проведенных с учетом выявленных в процессе обследования фактических параметров несущих конструкций здания;  разработка мероприятий, направленных на дальнейшую безаварийную эксплуатацию объекта строительства, в том числе и разработка мероприятий по выводу объекта или отдельных его элементов (конструкций) из аварийного состояния и дальнейшей эксплуатации здания в целом;  оценка объёмов необходимых ремонтных работ и противоаварийных мероприятий по зданию в целом;  могли ли действия подрядчика привести к ухудшению состояния здания или приведение его в аварийное состояние.  Срок выполнения работ- 4 календарных месяца с момента заключения договоров. По договору от 27.06.2022 №25/0622: направлено требование в адрес ООО «Вектра» от 14.05.2024 №  109 о возврате ранее выплаченного аванса и оплате начисленных штрафов, пеней в связи просрочкой и нарушениями исполнения обязательств по договору  от 27.06.2022 №25/0622.
Администрация Печенгского муниц округа на 01.07.2024: по договору от 14.05.2024 № 011-05-24 (Подрядчик ООО «РМС – Групп» ) на сумму 400,00 тыс. руб. (МБ) выплачен аванс в размере 120,0 тыс. руб., по договору от 22.05.2024 № 022-05-24 (Подрядчик ООО «РМС – Групп» )  на сумму 400,00 тыс. руб. (МБ) выплачен аванс в размере 120,0 тыс. руб.  По  договору от 27.06.2022 №25/0622 ПСД с ООО "Вектра" о корректировке ПСД ООО «Вектра» подал исковое заявление о взыскании задолженности по оплате фактически выполненных в рамках договора №25/0622 от 27.06.2022 в размере 4 270 000 руб.; взыскать с ДК «Восход» проценты за правомерное пользование чужими денежными средствами за период с 23.04.2024 по 17.06.2024 в размере 104 533 руб., 33 коп.; взыскать с МБУК «ДК «Восход» проценты за правомерное пользование чужими денежными средствами за период с 18.06.2024 по дату фактического исполнения обязательств исходя из размера ставки ЦБ РФ, действующей в соответствующие периоды, на фактическую сумму не исполненных обязательств за каждый день прострочки; взыскать с ДК «Восход» расходы по оплате государственной пошлины в размере 44 873 руб.
Администрация Печенгского муниц округа на 01.08.2024: Отработали вопрос по сохранности здания, по установке камер видеонаблюдения по периметру здания. Экспертиза по заключенным договорам продолжается. В отношении ООО «Энергофонд» подано исковое заявление в суд о взыскании 147 713 430,02 руб., получено определение суда дело № А42-6267/2024. 
Администрация Печенгского муниц округа на 01.11.2024: в отношениии ООО "Энергофонд": 24.09.2024 прошло рассмотрение суда первой инстанции, рассмотрение дела перенесено на 12.12.2024. В оношении ООО "Вектра": в Арбитражном суде Мурманской области 19.08.2024. 16.10.2024 прошли предварительные слушания, рассмотрение дела перенесено на 18.11.2024. 23.09.2024 получено заключение технической комплексной экспертизы. Заключение экспертизы: действия подрядчика привели к ухудшению состояния здания, довели до ограниченноработоспособного состояния и аварийного состояния отдельных конструктивных элементов. Для дальнейшего производства работ по реконструкции здания постребуется выполнение следующих мероприятий: 1) консервация объекта на проведение новых проектных работ; 2) разработка новой ПД на базе имеющейся, с учетом замечаний экспертов; 3) проведение СМР согласно разработанной новой ПД. 
Администрация Печенгского муниц округа на 01.12.2024: по результатам технической экспертизы планируется следующее мероприятие «Консервация объекта на период проведения новых проектных работ». Будет монтаж нового ограждения объекта, зашивка оконных и дверных проемов, в работе подготовка смет. Судебное заседание, к перенесено на 12.12.2024.
Администрация Печенгского муниц округа на 01.01.2025: очередное судебное заседание по возврату выплаченного аванса с ООО «Энергофонд» назначено на 20.02.2025. Из местного бюджета выделены денежные средства в размере 16 121,9 тыс. руб., на разработку новой ПСД. Ведется подготовка технического задания и решается вопрос по проведению конкурсных процедур. Из местного бюджета дополнительно выделены денежные средства в размере 2 400,0 тыс. руб. на восстановление забора на объекте ДК "Восход»: заключены два договора № 427 от 09.12.2024 и № 438 от 18.12.2024 с ИП Клавдиевым И.С., общей стоимостью 1 200 000 руб., срок исполнения договоров по 26.12.2024. Договор № 427 исполнен на 100%, оплата в 2025 году; договор № 438 исполнен на 40%. В январе 2025 года будет заключено еще 2 договора (на восстановление забора на объекте ДК "Восход") на общую сумму 1 200 000,00 руб. с ИП Клавдиевым И.С.
Администрация Печенгского муниц округа на 01.03.2025: разработано ТЗ на новую ПСД, подготовоено обоснование НМЦК.  Проводится работа по формированию пакета документов для проведения торгов. Выполняются  работы по договору с ИП Клавдиевым И.С. на выполнение работ по установке ограждения по периметру здания ДК «Восход» на сумму 600,00 тыс. руб. Установка ограждения к расходам на реконструкцию не относится, т.к. устанавливается в целях безопасности
Администрация Печенгского муниц округа на 01.04.2025: по ранее заключенным договорам идут судебные тяжбы. Суд будет назначать третью экспертизу (независимую).
25.03.2025 объявлены торги на разработку проектной документации на выполнение работ по объекту: «Реконструкция здания МБУК «ДК «Восход» по адресу: Мурманская область, Печенгский район, пгт. Никель, ул. Октябрьская д. 1» (№ извещения 0149600001525000018). НМЦК 16 120 974,37 руб. Срок подачи заявок 02.04.2025. Итоги аукциона 04.04.2025..
</t>
  </si>
  <si>
    <r>
      <t xml:space="preserve">ИТОГО ПО ПРОГРАММЕ 
</t>
    </r>
    <r>
      <rPr>
        <sz val="8"/>
        <rFont val="Arial"/>
        <family val="2"/>
        <charset val="204"/>
      </rPr>
      <t>(без учета туркластера "Валла-Тунтури")</t>
    </r>
    <r>
      <rPr>
        <b/>
        <sz val="8"/>
        <rFont val="Arial"/>
        <family val="2"/>
        <charset val="204"/>
      </rPr>
      <t xml:space="preserve"> </t>
    </r>
  </si>
  <si>
    <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                                                                                                         
УК Столица Арктики на 01.10.2022</t>
    </r>
    <r>
      <rPr>
        <sz val="8"/>
        <rFont val="Arial"/>
        <family val="2"/>
        <charset val="204"/>
      </rPr>
      <t xml:space="preserve">: дома вводятся в эксплуатацию. Идет завершение строительства ресторана (купол доставляется, в настоящее время оплачены все транспортные расходы).
</t>
    </r>
    <r>
      <rPr>
        <u/>
        <sz val="8"/>
        <rFont val="Arial"/>
        <family val="2"/>
        <charset val="204"/>
      </rPr>
      <t>ООО "КРДВ Мурманск" на 01.12.2022:</t>
    </r>
    <r>
      <rPr>
        <sz val="8"/>
        <rFont val="Arial"/>
        <family val="2"/>
        <charset val="204"/>
      </rPr>
      <t xml:space="preserve"> Фактические инвестиции - 63,9 млн руб., создано 22 рабочих места. Резидент АЗРФ.</t>
    </r>
    <r>
      <rPr>
        <u/>
        <sz val="8"/>
        <rFont val="Arial"/>
        <family val="2"/>
        <charset val="204"/>
      </rPr>
      <t xml:space="preserve">
ООО "КРДВ Мурманск" на 01.01.2023:</t>
    </r>
    <r>
      <rPr>
        <sz val="8"/>
        <rFont val="Arial"/>
        <family val="2"/>
        <charset val="204"/>
      </rPr>
      <t xml:space="preserve"> 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t>
    </r>
    <r>
      <rPr>
        <u/>
        <sz val="8"/>
        <rFont val="Arial"/>
        <family val="2"/>
        <charset val="204"/>
      </rPr>
      <t xml:space="preserve">
ООО "КРДВ Мурманск" на 01.02.2023-01.04.2023: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t>
    </r>
    <r>
      <rPr>
        <u/>
        <sz val="8"/>
        <rFont val="Arial"/>
        <family val="2"/>
        <charset val="204"/>
      </rPr>
      <t xml:space="preserve">
ООО "КРДВ Мурманск" на 01.05.2023-01.07.2023: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t>
    </r>
    <r>
      <rPr>
        <u/>
        <sz val="8"/>
        <rFont val="Arial"/>
        <family val="2"/>
        <charset val="204"/>
      </rPr>
      <t xml:space="preserve">
ООО "КРДВ Мурманск" на 01.08.2023:</t>
    </r>
    <r>
      <rPr>
        <sz val="8"/>
        <rFont val="Arial"/>
        <family val="2"/>
        <charset val="204"/>
      </rPr>
      <t xml:space="preserve"> фактические инвестиции за 2 кв составили 95,8 млн руб., создано 25 рабочих мест. Введены в эксплуатацию коттеджи и баня.
</t>
    </r>
    <r>
      <rPr>
        <u/>
        <sz val="8"/>
        <rFont val="Arial"/>
        <family val="2"/>
        <charset val="204"/>
      </rPr>
      <t>ООО "КРДВ Мурманск" на 01.09.2023:</t>
    </r>
    <r>
      <rPr>
        <sz val="8"/>
        <rFont val="Arial"/>
        <family val="2"/>
        <charset val="204"/>
      </rPr>
      <t xml:space="preserve"> введено в эксплуатацию: шатер сферический (ресторан), коттеджи для проживания малые - 6, коттеджи для проживания большие - 6, баня, инфо-центр</t>
    </r>
    <r>
      <rPr>
        <u/>
        <sz val="8"/>
        <rFont val="Arial"/>
        <family val="2"/>
        <charset val="204"/>
      </rPr>
      <t xml:space="preserve">
ООО "КРДВ Мурманск" на 01.10.2023: </t>
    </r>
    <r>
      <rPr>
        <sz val="8"/>
        <rFont val="Arial"/>
        <family val="2"/>
        <charset val="204"/>
      </rPr>
      <t xml:space="preserve">объекты строительства введены в эксплуатацию, ведется операционная деятельность.
</t>
    </r>
    <r>
      <rPr>
        <u/>
        <sz val="8"/>
        <rFont val="Arial"/>
        <family val="2"/>
        <charset val="204"/>
      </rPr>
      <t xml:space="preserve">ООО "КРДВ Мурманск" на 01.11.2023-01.12.2023: </t>
    </r>
    <r>
      <rPr>
        <sz val="8"/>
        <rFont val="Arial"/>
        <family val="2"/>
        <charset val="204"/>
      </rPr>
      <t>фактические инвестиции по отчету за 3 кв 2023 составили 104,5 млн руб., создано 27 рабочих мест.</t>
    </r>
    <r>
      <rPr>
        <u/>
        <sz val="8"/>
        <rFont val="Arial"/>
        <family val="2"/>
        <charset val="204"/>
      </rPr>
      <t xml:space="preserve">
ООО "КРДВ Мурманск" на 01.01.2024: мероприятие завершено, объект введен в эксплуатацию.</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</si>
  <si>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на 01.12.2022</t>
    </r>
    <r>
      <rPr>
        <sz val="8"/>
        <rFont val="Arial"/>
        <family val="2"/>
        <charset val="204"/>
      </rPr>
      <t>: продолжается внутренняя отделка, идет подготовка к вводу в эксплуатацию.</t>
    </r>
    <r>
      <rPr>
        <b/>
        <sz val="8"/>
        <rFont val="Arial"/>
        <family val="2"/>
        <charset val="204"/>
      </rPr>
      <t xml:space="preserve">
</t>
    </r>
    <r>
      <rPr>
        <u/>
        <sz val="8"/>
        <rFont val="Arial"/>
        <family val="2"/>
        <charset val="204"/>
      </rPr>
      <t>ООО "КРДВ Мурманск"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на 01.02.2023-01.04.2023: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на 01.05.2023-01.07.2023</t>
    </r>
    <r>
      <rPr>
        <sz val="8"/>
        <rFont val="Arial"/>
        <family val="2"/>
        <charset val="204"/>
      </rPr>
      <t xml:space="preserve">: фактические инвестиции за 1 кв 2023 (накопительным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на 01.08.2023-01.11.2023:</t>
    </r>
    <r>
      <rPr>
        <sz val="8"/>
        <rFont val="Arial"/>
        <family val="2"/>
        <charset val="204"/>
      </rPr>
      <t xml:space="preserve"> фактические инвестиции по итогам 2 кв 2023 составили 2,1 млн руб.
</t>
    </r>
    <r>
      <rPr>
        <u/>
        <sz val="8"/>
        <rFont val="Arial"/>
        <family val="2"/>
        <charset val="204"/>
      </rPr>
      <t xml:space="preserve">ООО "КРДВ Мурманск" на 01.12.2023-01.01.2024: </t>
    </r>
    <r>
      <rPr>
        <sz val="8"/>
        <rFont val="Arial"/>
        <family val="2"/>
        <charset val="204"/>
      </rPr>
      <t>идет формирование пакета документов для заключения ДС.
ООО "КРДВ Мурманск" на 01.02.2024: мероприятие завершено, произведен ввод объекта в эксплуатацию. Фактические инвестиции составили 2,5 млн руб.</t>
    </r>
  </si>
  <si>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</si>
  <si>
    <r>
      <t xml:space="preserve">Реконструкция Дворца культуры "Восход" в пгт Никель
</t>
    </r>
    <r>
      <rPr>
        <b/>
        <sz val="8"/>
        <rFont val="Arial"/>
        <family val="2"/>
        <charset val="204"/>
      </rPr>
      <t>ПРОДОЛЖАЕТСЯ</t>
    </r>
  </si>
  <si>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 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</si>
</sst>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0\ _₽"/>
    <numFmt numFmtId="168" formatCode="#,##0.00_ ;\-#,##0.00\ "/>
    <numFmt numFmtId="169" formatCode="0.0"/>
  </numFmts>
  <fonts count="16" x14ac:knownFonts="1">
    <font>
      <sz val="11"/>
      <color rgb="FF000000"/>
      <name val="Arial"/>
    </font>
    <font>
      <sz val="11"/>
      <color theme="1"/>
      <name val="Calibri"/>
      <family val="2"/>
      <charset val="204"/>
      <scheme val="minor"/>
    </font>
    <font>
      <sz val="11"/>
      <color theme="1"/>
      <name val="Calibri"/>
      <family val="2"/>
      <charset val="204"/>
      <scheme val="minor"/>
    </font>
    <font>
      <sz val="11"/>
      <name val="Arial"/>
      <family val="2"/>
      <charset val="204"/>
    </font>
    <font>
      <b/>
      <sz val="14"/>
      <name val="Arial"/>
      <family val="2"/>
      <charset val="204"/>
    </font>
    <font>
      <b/>
      <sz val="10"/>
      <name val="Arial"/>
      <family val="2"/>
      <charset val="204"/>
    </font>
    <font>
      <sz val="8"/>
      <name val="Arial"/>
      <family val="2"/>
      <charset val="204"/>
    </font>
    <font>
      <b/>
      <sz val="8"/>
      <name val="Arial"/>
      <family val="2"/>
      <charset val="204"/>
    </font>
    <font>
      <sz val="11"/>
      <color rgb="FF000000"/>
      <name val="Arial"/>
      <family val="2"/>
      <charset val="204"/>
    </font>
    <font>
      <i/>
      <sz val="7"/>
      <name val="Arial"/>
      <family val="2"/>
      <charset val="204"/>
    </font>
    <font>
      <i/>
      <sz val="8"/>
      <name val="Arial"/>
      <family val="2"/>
      <charset val="204"/>
    </font>
    <font>
      <u/>
      <sz val="8"/>
      <name val="Arial"/>
      <family val="2"/>
      <charset val="204"/>
    </font>
    <font>
      <b/>
      <sz val="11"/>
      <name val="Arial"/>
      <family val="2"/>
      <charset val="204"/>
    </font>
    <font>
      <sz val="14"/>
      <name val="Times New Roman"/>
      <family val="1"/>
      <charset val="204"/>
    </font>
    <font>
      <b/>
      <sz val="12"/>
      <name val="Arial"/>
      <family val="2"/>
      <charset val="204"/>
    </font>
    <font>
      <sz val="9"/>
      <name val="Arial"/>
      <family val="2"/>
      <charset val="204"/>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4">
    <xf numFmtId="0" fontId="0" fillId="0" borderId="0"/>
    <xf numFmtId="0" fontId="8" fillId="0" borderId="0"/>
    <xf numFmtId="0" fontId="2" fillId="0" borderId="0"/>
    <xf numFmtId="0" fontId="1" fillId="0" borderId="0"/>
  </cellStyleXfs>
  <cellXfs count="193">
    <xf numFmtId="0" fontId="0" fillId="0" borderId="0" xfId="0"/>
    <xf numFmtId="4" fontId="6" fillId="0" borderId="1" xfId="1" applyNumberFormat="1" applyFont="1" applyFill="1" applyBorder="1" applyAlignment="1">
      <alignment horizontal="center" vertical="center"/>
    </xf>
    <xf numFmtId="0" fontId="6" fillId="0" borderId="5" xfId="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6" fillId="0" borderId="4" xfId="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1" xfId="1"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3" fillId="0" borderId="0" xfId="1" applyFont="1" applyFill="1" applyAlignment="1">
      <alignment horizontal="center"/>
    </xf>
    <xf numFmtId="0" fontId="3" fillId="0" borderId="0" xfId="1" applyFont="1" applyFill="1"/>
    <xf numFmtId="0" fontId="6" fillId="0" borderId="0" xfId="1" applyFont="1" applyFill="1" applyAlignment="1">
      <alignment horizontal="center" vertical="center" wrapText="1"/>
    </xf>
    <xf numFmtId="4" fontId="6" fillId="0" borderId="13" xfId="1" applyNumberFormat="1" applyFont="1" applyFill="1" applyBorder="1" applyAlignment="1">
      <alignment horizontal="center" vertical="center"/>
    </xf>
    <xf numFmtId="4" fontId="6" fillId="0" borderId="3" xfId="0" applyNumberFormat="1" applyFont="1" applyFill="1" applyBorder="1" applyAlignment="1">
      <alignment horizontal="center" vertical="center"/>
    </xf>
    <xf numFmtId="0" fontId="6" fillId="0" borderId="6" xfId="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4" xfId="1" applyFont="1" applyFill="1" applyBorder="1" applyAlignment="1">
      <alignment horizontal="center" vertical="center" wrapText="1"/>
    </xf>
    <xf numFmtId="165" fontId="6" fillId="0" borderId="14" xfId="1" applyNumberFormat="1" applyFont="1" applyFill="1" applyBorder="1" applyAlignment="1">
      <alignment horizontal="center" vertical="center" wrapText="1"/>
    </xf>
    <xf numFmtId="4" fontId="6" fillId="0" borderId="19" xfId="1" applyNumberFormat="1" applyFont="1" applyFill="1" applyBorder="1" applyAlignment="1">
      <alignment horizontal="center" vertical="center"/>
    </xf>
    <xf numFmtId="0" fontId="3" fillId="0" borderId="1" xfId="1" applyFont="1" applyFill="1" applyBorder="1" applyAlignment="1">
      <alignment horizontal="center"/>
    </xf>
    <xf numFmtId="0" fontId="6" fillId="0" borderId="13" xfId="1" applyFont="1" applyFill="1" applyBorder="1" applyAlignment="1">
      <alignment horizontal="center" vertical="center" wrapText="1"/>
    </xf>
    <xf numFmtId="0" fontId="6" fillId="0" borderId="1" xfId="1" applyFont="1" applyFill="1" applyBorder="1" applyAlignment="1">
      <alignment horizontal="left" vertical="center" wrapText="1"/>
    </xf>
    <xf numFmtId="2" fontId="6" fillId="0" borderId="1"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4" fontId="6" fillId="0" borderId="4" xfId="0" applyNumberFormat="1" applyFont="1" applyFill="1" applyBorder="1" applyAlignment="1">
      <alignment horizontal="center" vertical="center" wrapText="1"/>
    </xf>
    <xf numFmtId="0" fontId="3" fillId="0" borderId="0" xfId="1" applyFont="1" applyFill="1" applyBorder="1" applyAlignment="1">
      <alignment horizontal="center"/>
    </xf>
    <xf numFmtId="0" fontId="3" fillId="0" borderId="0" xfId="1" applyFont="1" applyFill="1" applyBorder="1"/>
    <xf numFmtId="0" fontId="6" fillId="0" borderId="1" xfId="1" applyFont="1" applyFill="1" applyBorder="1" applyAlignment="1">
      <alignment horizontal="center" vertical="center"/>
    </xf>
    <xf numFmtId="0" fontId="6" fillId="0" borderId="17" xfId="1" applyFont="1" applyFill="1" applyBorder="1" applyAlignment="1">
      <alignment horizontal="center" vertical="center" wrapText="1"/>
    </xf>
    <xf numFmtId="165" fontId="6" fillId="0" borderId="17" xfId="1" applyNumberFormat="1" applyFont="1" applyFill="1" applyBorder="1" applyAlignment="1">
      <alignment horizontal="center" vertical="center" wrapText="1"/>
    </xf>
    <xf numFmtId="0" fontId="3" fillId="0" borderId="12" xfId="1" applyFont="1" applyFill="1" applyBorder="1" applyAlignment="1">
      <alignment horizontal="center"/>
    </xf>
    <xf numFmtId="0" fontId="3" fillId="0" borderId="12" xfId="1" applyFont="1" applyFill="1" applyBorder="1"/>
    <xf numFmtId="4" fontId="3" fillId="0" borderId="0" xfId="1" applyNumberFormat="1" applyFont="1" applyFill="1" applyAlignment="1">
      <alignment horizontal="center"/>
    </xf>
    <xf numFmtId="0" fontId="6" fillId="0" borderId="0" xfId="1" applyFont="1" applyFill="1" applyAlignment="1">
      <alignment horizontal="center" wrapText="1"/>
    </xf>
    <xf numFmtId="166" fontId="6" fillId="0" borderId="13" xfId="1" applyNumberFormat="1" applyFont="1" applyFill="1" applyBorder="1" applyAlignment="1">
      <alignment horizontal="center" vertical="center"/>
    </xf>
    <xf numFmtId="0" fontId="7" fillId="0" borderId="1" xfId="1" applyFont="1" applyFill="1" applyBorder="1" applyAlignment="1">
      <alignment horizontal="center" vertical="center" wrapText="1"/>
    </xf>
    <xf numFmtId="4" fontId="7" fillId="0" borderId="1" xfId="1" applyNumberFormat="1" applyFont="1" applyFill="1" applyBorder="1" applyAlignment="1">
      <alignment horizontal="center" vertical="center"/>
    </xf>
    <xf numFmtId="168" fontId="6"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6" fillId="0" borderId="1" xfId="0" applyFont="1" applyFill="1" applyBorder="1" applyAlignment="1">
      <alignment horizontal="center" vertical="center"/>
    </xf>
    <xf numFmtId="49" fontId="4" fillId="0" borderId="22" xfId="1" applyNumberFormat="1" applyFont="1" applyFill="1" applyBorder="1" applyAlignment="1">
      <alignment horizontal="center" vertical="center" wrapText="1"/>
    </xf>
    <xf numFmtId="49" fontId="5" fillId="0" borderId="22"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5" fillId="0" borderId="4" xfId="1" applyNumberFormat="1" applyFont="1" applyFill="1" applyBorder="1" applyAlignment="1">
      <alignment horizontal="center" vertical="center" wrapText="1"/>
    </xf>
    <xf numFmtId="4" fontId="6" fillId="0" borderId="14" xfId="1" applyNumberFormat="1" applyFont="1" applyFill="1" applyBorder="1" applyAlignment="1">
      <alignment horizontal="center" vertical="center"/>
    </xf>
    <xf numFmtId="4" fontId="6" fillId="0" borderId="3" xfId="1" applyNumberFormat="1" applyFont="1" applyFill="1" applyBorder="1" applyAlignment="1">
      <alignment horizontal="center" vertical="center"/>
    </xf>
    <xf numFmtId="0" fontId="3" fillId="0" borderId="0" xfId="1" applyFont="1" applyFill="1" applyAlignment="1">
      <alignment horizontal="center" vertical="center"/>
    </xf>
    <xf numFmtId="165" fontId="3" fillId="0" borderId="0" xfId="1" applyNumberFormat="1" applyFont="1" applyFill="1"/>
    <xf numFmtId="165" fontId="7" fillId="0" borderId="1" xfId="1" applyNumberFormat="1" applyFont="1" applyFill="1" applyBorder="1" applyAlignment="1">
      <alignment horizontal="center" vertical="center" wrapText="1"/>
    </xf>
    <xf numFmtId="169" fontId="7" fillId="0" borderId="1" xfId="1" applyNumberFormat="1" applyFont="1" applyFill="1" applyBorder="1" applyAlignment="1">
      <alignment horizontal="center"/>
    </xf>
    <xf numFmtId="169" fontId="6" fillId="0" borderId="1" xfId="1" applyNumberFormat="1" applyFont="1" applyFill="1" applyBorder="1" applyAlignment="1">
      <alignment horizontal="center"/>
    </xf>
    <xf numFmtId="0" fontId="7" fillId="0" borderId="1" xfId="0"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horizontal="center" vertical="center" wrapText="1"/>
    </xf>
    <xf numFmtId="0" fontId="15" fillId="0" borderId="0" xfId="1" applyFont="1" applyFill="1" applyAlignment="1">
      <alignment horizontal="left" vertical="center" wrapText="1"/>
    </xf>
    <xf numFmtId="0" fontId="6" fillId="0" borderId="0" xfId="1" applyFont="1" applyFill="1" applyAlignment="1">
      <alignment horizontal="left" vertical="center" wrapText="1"/>
    </xf>
    <xf numFmtId="0" fontId="13" fillId="0" borderId="0" xfId="0" applyFont="1" applyFill="1" applyAlignment="1">
      <alignment horizontal="right" wrapText="1"/>
    </xf>
    <xf numFmtId="0" fontId="14" fillId="0" borderId="0" xfId="1" applyFont="1" applyFill="1" applyAlignment="1">
      <alignment horizontal="center" vertical="center" wrapText="1"/>
    </xf>
    <xf numFmtId="0" fontId="14" fillId="0" borderId="0" xfId="1" applyFont="1" applyFill="1" applyAlignment="1">
      <alignment horizontal="right" vertical="center" wrapText="1"/>
    </xf>
    <xf numFmtId="49" fontId="6" fillId="0" borderId="22" xfId="1" applyNumberFormat="1" applyFont="1" applyFill="1" applyBorder="1" applyAlignment="1">
      <alignment horizontal="center" vertical="center" wrapText="1"/>
    </xf>
    <xf numFmtId="0" fontId="3" fillId="0" borderId="22" xfId="1" applyFont="1" applyFill="1" applyBorder="1"/>
    <xf numFmtId="0" fontId="6" fillId="0" borderId="1" xfId="1" applyFont="1" applyFill="1" applyBorder="1" applyAlignment="1">
      <alignment horizontal="center" vertical="center" wrapText="1"/>
    </xf>
    <xf numFmtId="0" fontId="3" fillId="0" borderId="1" xfId="1" applyFont="1" applyFill="1" applyBorder="1"/>
    <xf numFmtId="0" fontId="6" fillId="0" borderId="27"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1" xfId="1" applyFont="1" applyFill="1" applyBorder="1" applyAlignment="1">
      <alignment horizontal="right" vertical="center" wrapText="1"/>
    </xf>
    <xf numFmtId="49" fontId="6" fillId="0" borderId="7" xfId="1" applyNumberFormat="1" applyFont="1" applyFill="1" applyBorder="1" applyAlignment="1">
      <alignment horizontal="center" vertical="center" wrapText="1"/>
    </xf>
    <xf numFmtId="0" fontId="3" fillId="0" borderId="7" xfId="1" applyFont="1" applyFill="1" applyBorder="1"/>
    <xf numFmtId="0" fontId="3" fillId="0" borderId="5" xfId="1" applyFont="1" applyFill="1" applyBorder="1"/>
    <xf numFmtId="0" fontId="6" fillId="0" borderId="7" xfId="1" applyFont="1" applyFill="1" applyBorder="1" applyAlignment="1">
      <alignment horizontal="left" vertical="center" wrapText="1"/>
    </xf>
    <xf numFmtId="0" fontId="6" fillId="0" borderId="7" xfId="1" applyFont="1" applyFill="1" applyBorder="1" applyAlignment="1">
      <alignment horizontal="center" vertical="center" wrapText="1"/>
    </xf>
    <xf numFmtId="0" fontId="6" fillId="0" borderId="5" xfId="1" applyFont="1" applyFill="1" applyBorder="1" applyAlignment="1">
      <alignment horizontal="left" vertical="center" wrapText="1"/>
    </xf>
    <xf numFmtId="0" fontId="3" fillId="0" borderId="7" xfId="1" applyFont="1" applyFill="1" applyBorder="1" applyAlignment="1">
      <alignment horizontal="center"/>
    </xf>
    <xf numFmtId="0" fontId="3" fillId="0" borderId="5" xfId="1" applyFont="1" applyFill="1" applyBorder="1" applyAlignment="1">
      <alignment horizontal="center"/>
    </xf>
    <xf numFmtId="0" fontId="6" fillId="0" borderId="9" xfId="1" applyFont="1" applyFill="1" applyBorder="1" applyAlignment="1">
      <alignment horizontal="left" vertical="center" wrapText="1"/>
    </xf>
    <xf numFmtId="0" fontId="3" fillId="0" borderId="9" xfId="1" applyFont="1" applyFill="1" applyBorder="1"/>
    <xf numFmtId="0" fontId="3" fillId="0" borderId="10" xfId="1" applyFont="1" applyFill="1" applyBorder="1"/>
    <xf numFmtId="49" fontId="7" fillId="0" borderId="8"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49" fontId="7" fillId="0" borderId="9" xfId="1"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5" fontId="3" fillId="0" borderId="1" xfId="1" applyNumberFormat="1" applyFont="1" applyFill="1" applyBorder="1"/>
    <xf numFmtId="0" fontId="5" fillId="0" borderId="1" xfId="1" applyFont="1" applyFill="1" applyBorder="1" applyAlignment="1">
      <alignment horizontal="left" vertical="center" wrapText="1"/>
    </xf>
    <xf numFmtId="0" fontId="3" fillId="0" borderId="1" xfId="0" applyFont="1" applyFill="1" applyBorder="1"/>
    <xf numFmtId="0" fontId="3" fillId="0" borderId="27" xfId="1" applyFont="1" applyFill="1" applyBorder="1" applyAlignment="1">
      <alignment horizontal="center"/>
    </xf>
    <xf numFmtId="0" fontId="3" fillId="0" borderId="24" xfId="1" applyFont="1" applyFill="1" applyBorder="1" applyAlignment="1">
      <alignment horizontal="center"/>
    </xf>
    <xf numFmtId="0" fontId="3" fillId="0" borderId="20" xfId="1" applyFont="1" applyFill="1" applyBorder="1" applyAlignment="1">
      <alignment horizontal="center"/>
    </xf>
    <xf numFmtId="0" fontId="3" fillId="0" borderId="23" xfId="1" applyFont="1" applyFill="1" applyBorder="1" applyAlignment="1">
      <alignment horizontal="center"/>
    </xf>
    <xf numFmtId="0" fontId="3" fillId="0" borderId="21" xfId="1" applyFont="1" applyFill="1" applyBorder="1" applyAlignment="1">
      <alignment horizontal="center"/>
    </xf>
    <xf numFmtId="0" fontId="3" fillId="0" borderId="28" xfId="1" applyFont="1" applyFill="1" applyBorder="1" applyAlignment="1">
      <alignment horizontal="center"/>
    </xf>
    <xf numFmtId="0" fontId="7" fillId="0" borderId="27"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28" xfId="1" applyFont="1" applyFill="1" applyBorder="1" applyAlignment="1">
      <alignment horizontal="center" vertical="center" wrapText="1"/>
    </xf>
    <xf numFmtId="49" fontId="6" fillId="0" borderId="9" xfId="1" applyNumberFormat="1" applyFont="1" applyFill="1" applyBorder="1" applyAlignment="1">
      <alignment horizontal="center" vertical="center" wrapText="1"/>
    </xf>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 xfId="1" applyFont="1" applyFill="1" applyBorder="1" applyAlignment="1">
      <alignment horizontal="left" vertical="center" wrapText="1"/>
    </xf>
    <xf numFmtId="0" fontId="3" fillId="0" borderId="1" xfId="1" applyFont="1" applyFill="1" applyBorder="1" applyAlignment="1">
      <alignment horizontal="center"/>
    </xf>
    <xf numFmtId="0" fontId="6" fillId="0" borderId="21"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10" xfId="1" applyFont="1" applyFill="1" applyBorder="1" applyAlignment="1">
      <alignment horizontal="left" vertical="center" wrapText="1"/>
    </xf>
    <xf numFmtId="49" fontId="6" fillId="0" borderId="6" xfId="1"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6" xfId="1" applyFont="1" applyFill="1" applyBorder="1" applyAlignment="1">
      <alignment horizontal="center" vertical="center" wrapText="1"/>
    </xf>
    <xf numFmtId="0" fontId="6" fillId="0" borderId="1" xfId="1" applyFont="1" applyFill="1" applyBorder="1" applyAlignment="1">
      <alignment vertical="center" wrapText="1"/>
    </xf>
    <xf numFmtId="0" fontId="6" fillId="0" borderId="20"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6" fillId="0" borderId="6" xfId="1" applyFont="1" applyFill="1" applyBorder="1" applyAlignment="1">
      <alignment vertical="center" wrapText="1"/>
    </xf>
    <xf numFmtId="0" fontId="6" fillId="0" borderId="8" xfId="1" applyFont="1" applyFill="1" applyBorder="1" applyAlignment="1">
      <alignment horizontal="center" vertical="center" wrapText="1"/>
    </xf>
    <xf numFmtId="0" fontId="3" fillId="0" borderId="9" xfId="1" applyFont="1" applyFill="1" applyBorder="1" applyAlignment="1">
      <alignment horizontal="center"/>
    </xf>
    <xf numFmtId="0" fontId="3" fillId="0" borderId="10" xfId="1" applyFont="1" applyFill="1" applyBorder="1" applyAlignment="1">
      <alignment horizontal="center"/>
    </xf>
    <xf numFmtId="0" fontId="6" fillId="0" borderId="7" xfId="1" applyFont="1" applyFill="1" applyBorder="1" applyAlignment="1">
      <alignment horizontal="center" vertical="center"/>
    </xf>
    <xf numFmtId="0" fontId="6" fillId="0" borderId="7" xfId="1" applyFont="1" applyFill="1" applyBorder="1" applyAlignment="1">
      <alignment horizontal="center" vertical="center" wrapText="1" shrinkToFit="1"/>
    </xf>
    <xf numFmtId="0" fontId="3" fillId="0" borderId="13" xfId="1" applyFont="1" applyFill="1" applyBorder="1"/>
    <xf numFmtId="0" fontId="3" fillId="0" borderId="13" xfId="1" applyFont="1" applyFill="1" applyBorder="1" applyAlignment="1">
      <alignment horizontal="center"/>
    </xf>
    <xf numFmtId="0" fontId="6" fillId="0" borderId="26" xfId="1" applyFont="1" applyFill="1" applyBorder="1" applyAlignment="1">
      <alignment horizontal="left" vertical="center" wrapText="1"/>
    </xf>
    <xf numFmtId="0" fontId="6" fillId="0" borderId="7" xfId="1" applyFont="1" applyFill="1" applyBorder="1"/>
    <xf numFmtId="0" fontId="6" fillId="0" borderId="5" xfId="1" applyFont="1" applyFill="1" applyBorder="1"/>
    <xf numFmtId="0" fontId="6" fillId="0" borderId="5"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12" fillId="0" borderId="7" xfId="1" applyFont="1" applyFill="1" applyBorder="1"/>
    <xf numFmtId="0" fontId="12" fillId="0" borderId="5" xfId="1" applyFont="1" applyFill="1" applyBorder="1"/>
    <xf numFmtId="0" fontId="3" fillId="0" borderId="7" xfId="1" applyFont="1" applyFill="1" applyBorder="1" applyAlignment="1">
      <alignment vertical="center"/>
    </xf>
    <xf numFmtId="0" fontId="3" fillId="0" borderId="5" xfId="1" applyFont="1" applyFill="1" applyBorder="1" applyAlignment="1">
      <alignment vertical="center"/>
    </xf>
    <xf numFmtId="0" fontId="5" fillId="0" borderId="9" xfId="1" applyFont="1" applyFill="1" applyBorder="1" applyAlignment="1">
      <alignment horizontal="left" vertical="center" wrapText="1"/>
    </xf>
    <xf numFmtId="0" fontId="3" fillId="0" borderId="0" xfId="1" applyFont="1" applyFill="1"/>
    <xf numFmtId="0" fontId="3" fillId="0" borderId="0" xfId="0" applyFont="1" applyFill="1"/>
    <xf numFmtId="0" fontId="3" fillId="0" borderId="23" xfId="0" applyFont="1" applyFill="1" applyBorder="1"/>
    <xf numFmtId="0" fontId="3" fillId="0" borderId="16" xfId="1" applyFont="1" applyFill="1" applyBorder="1"/>
    <xf numFmtId="0" fontId="6" fillId="0" borderId="16" xfId="1" applyFont="1" applyFill="1" applyBorder="1" applyAlignment="1">
      <alignment horizontal="left" vertical="center" wrapText="1"/>
    </xf>
    <xf numFmtId="0" fontId="3" fillId="0" borderId="16" xfId="1" applyFont="1" applyFill="1" applyBorder="1" applyAlignment="1">
      <alignment horizontal="center"/>
    </xf>
    <xf numFmtId="0" fontId="3" fillId="0" borderId="18" xfId="1" applyFont="1" applyFill="1" applyBorder="1"/>
    <xf numFmtId="0" fontId="11" fillId="0" borderId="27" xfId="1" applyFont="1" applyFill="1" applyBorder="1" applyAlignment="1">
      <alignment horizontal="left" vertical="top" wrapText="1"/>
    </xf>
    <xf numFmtId="0" fontId="6" fillId="0" borderId="24"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27"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8" xfId="1" applyFont="1" applyFill="1" applyBorder="1" applyAlignment="1">
      <alignment horizontal="left" vertical="center" wrapText="1"/>
    </xf>
    <xf numFmtId="0" fontId="6" fillId="0" borderId="27" xfId="1" applyFont="1" applyFill="1" applyBorder="1" applyAlignment="1">
      <alignment horizontal="left" vertical="top" wrapText="1"/>
    </xf>
    <xf numFmtId="0" fontId="7" fillId="0" borderId="13"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4" fillId="0" borderId="13" xfId="1" applyFont="1" applyFill="1" applyBorder="1" applyAlignment="1">
      <alignment horizontal="left" vertical="center" wrapText="1"/>
    </xf>
    <xf numFmtId="0" fontId="3" fillId="0" borderId="13" xfId="0" applyFont="1" applyFill="1" applyBorder="1"/>
    <xf numFmtId="0" fontId="5" fillId="0" borderId="22" xfId="1" applyFont="1" applyFill="1" applyBorder="1" applyAlignment="1">
      <alignment horizontal="left" vertical="center" wrapText="1"/>
    </xf>
    <xf numFmtId="0" fontId="3" fillId="0" borderId="2" xfId="1" applyFont="1" applyFill="1" applyBorder="1"/>
    <xf numFmtId="0" fontId="3" fillId="0" borderId="2" xfId="0" applyFont="1" applyFill="1" applyBorder="1"/>
    <xf numFmtId="0" fontId="3" fillId="0" borderId="3" xfId="0" applyFont="1" applyFill="1" applyBorder="1"/>
    <xf numFmtId="0" fontId="4" fillId="0" borderId="2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7" fillId="0" borderId="24" xfId="1" applyFont="1" applyFill="1" applyBorder="1" applyAlignment="1">
      <alignment horizontal="left" vertical="top" wrapText="1"/>
    </xf>
    <xf numFmtId="0" fontId="7" fillId="0" borderId="20" xfId="1" applyFont="1" applyFill="1" applyBorder="1" applyAlignment="1">
      <alignment horizontal="left" vertical="top" wrapText="1"/>
    </xf>
    <xf numFmtId="0" fontId="7" fillId="0" borderId="23" xfId="1" applyFont="1" applyFill="1" applyBorder="1" applyAlignment="1">
      <alignment horizontal="left" vertical="top" wrapText="1"/>
    </xf>
    <xf numFmtId="0" fontId="7" fillId="0" borderId="21" xfId="1" applyFont="1" applyFill="1" applyBorder="1" applyAlignment="1">
      <alignment horizontal="left" vertical="top" wrapText="1"/>
    </xf>
    <xf numFmtId="0" fontId="7" fillId="0" borderId="28" xfId="1" applyFont="1" applyFill="1" applyBorder="1" applyAlignment="1">
      <alignment horizontal="left" vertical="top" wrapText="1"/>
    </xf>
    <xf numFmtId="0" fontId="6" fillId="0" borderId="9" xfId="1" applyFont="1" applyFill="1" applyBorder="1" applyAlignment="1">
      <alignment vertical="center" wrapText="1"/>
    </xf>
    <xf numFmtId="0" fontId="6" fillId="0" borderId="9"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11" fillId="0" borderId="27" xfId="1" applyFont="1" applyFill="1" applyBorder="1" applyAlignment="1">
      <alignment horizontal="left" vertical="center" wrapText="1"/>
    </xf>
  </cellXfs>
  <cellStyles count="4">
    <cellStyle name="Обычный" xfId="0" builtinId="0"/>
    <cellStyle name="Обычный 2" xfId="1"/>
    <cellStyle name="Обычный 3" xfId="2"/>
    <cellStyle name="Обычный 3 2" xfId="3"/>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6"/>
  <sheetViews>
    <sheetView tabSelected="1" zoomScale="80" zoomScaleNormal="80" zoomScaleSheetLayoutView="100" workbookViewId="0">
      <pane xSplit="3" ySplit="5" topLeftCell="O126" activePane="bottomRight" state="frozen"/>
      <selection pane="topRight" activeCell="D1" sqref="D1"/>
      <selection pane="bottomLeft" activeCell="A6" sqref="A6"/>
      <selection pane="bottomRight" activeCell="Y23" sqref="Y23"/>
    </sheetView>
  </sheetViews>
  <sheetFormatPr defaultColWidth="14.375" defaultRowHeight="14.25" x14ac:dyDescent="0.2"/>
  <cols>
    <col min="1" max="1" width="4.875" style="14" customWidth="1"/>
    <col min="2" max="2" width="31.875" style="14" customWidth="1"/>
    <col min="3" max="3" width="10.5" style="14" customWidth="1"/>
    <col min="4" max="4" width="10.125" style="14" customWidth="1"/>
    <col min="5" max="5" width="11.25" style="14" customWidth="1"/>
    <col min="6" max="6" width="11.5" style="14" customWidth="1"/>
    <col min="7" max="7" width="10.5" style="14" customWidth="1"/>
    <col min="8" max="8" width="9.75" style="14" customWidth="1"/>
    <col min="9" max="9" width="13" style="14" customWidth="1"/>
    <col min="10" max="10" width="43.75" style="14" customWidth="1"/>
    <col min="11" max="11" width="14.25" style="14" customWidth="1"/>
    <col min="12" max="12" width="14.125" style="14" customWidth="1"/>
    <col min="13" max="13" width="80.5" style="14" customWidth="1"/>
    <col min="14" max="14" width="84.875" style="14" customWidth="1"/>
    <col min="15" max="15" width="67.125" style="14" customWidth="1"/>
    <col min="16" max="16" width="11.5" style="14" customWidth="1"/>
    <col min="17" max="17" width="12.25" style="55" customWidth="1"/>
    <col min="18" max="20" width="9.875" style="55" customWidth="1"/>
    <col min="21" max="21" width="20.375" style="55" customWidth="1"/>
    <col min="22" max="22" width="32.125" style="13" customWidth="1"/>
    <col min="23" max="16384" width="14.375" style="14"/>
  </cols>
  <sheetData>
    <row r="1" spans="1:22" hidden="1" x14ac:dyDescent="0.2"/>
    <row r="2" spans="1:22" ht="78.75" hidden="1" customHeight="1" x14ac:dyDescent="0.3">
      <c r="F2" s="56"/>
      <c r="M2" s="65" t="s">
        <v>163</v>
      </c>
      <c r="N2" s="65"/>
      <c r="O2" s="65"/>
      <c r="P2" s="65"/>
      <c r="Q2" s="65"/>
      <c r="R2" s="65"/>
      <c r="S2" s="65"/>
      <c r="T2" s="65"/>
      <c r="U2" s="65"/>
    </row>
    <row r="3" spans="1:22" ht="38.25" customHeight="1" x14ac:dyDescent="0.2">
      <c r="A3" s="66" t="s">
        <v>280</v>
      </c>
      <c r="B3" s="66"/>
      <c r="C3" s="66"/>
      <c r="D3" s="66"/>
      <c r="E3" s="66"/>
      <c r="F3" s="66"/>
      <c r="G3" s="66"/>
      <c r="H3" s="66"/>
      <c r="I3" s="66"/>
      <c r="J3" s="66"/>
      <c r="K3" s="66"/>
      <c r="L3" s="66"/>
      <c r="M3" s="66"/>
      <c r="N3" s="66"/>
      <c r="O3" s="66"/>
      <c r="P3" s="66"/>
      <c r="Q3" s="67"/>
      <c r="R3" s="67"/>
      <c r="S3" s="67"/>
      <c r="T3" s="67"/>
      <c r="U3" s="67"/>
    </row>
    <row r="4" spans="1:22" ht="14.25" customHeight="1" x14ac:dyDescent="0.2">
      <c r="A4" s="68" t="s">
        <v>0</v>
      </c>
      <c r="B4" s="70" t="s">
        <v>1</v>
      </c>
      <c r="C4" s="70" t="s">
        <v>97</v>
      </c>
      <c r="D4" s="70" t="s">
        <v>96</v>
      </c>
      <c r="E4" s="71"/>
      <c r="F4" s="71"/>
      <c r="G4" s="71"/>
      <c r="H4" s="71"/>
      <c r="I4" s="71"/>
      <c r="J4" s="70" t="s">
        <v>98</v>
      </c>
      <c r="K4" s="70" t="s">
        <v>99</v>
      </c>
      <c r="L4" s="70" t="s">
        <v>95</v>
      </c>
      <c r="M4" s="70" t="s">
        <v>100</v>
      </c>
      <c r="N4" s="72" t="s">
        <v>281</v>
      </c>
      <c r="O4" s="73"/>
      <c r="P4" s="70" t="s">
        <v>254</v>
      </c>
      <c r="Q4" s="76"/>
      <c r="R4" s="76"/>
      <c r="S4" s="76"/>
      <c r="T4" s="76"/>
      <c r="U4" s="76"/>
      <c r="V4" s="160"/>
    </row>
    <row r="5" spans="1:22" ht="49.5" customHeight="1" x14ac:dyDescent="0.2">
      <c r="A5" s="69"/>
      <c r="B5" s="71"/>
      <c r="C5" s="71"/>
      <c r="D5" s="8" t="s">
        <v>2</v>
      </c>
      <c r="E5" s="9" t="s">
        <v>3</v>
      </c>
      <c r="F5" s="9" t="s">
        <v>4</v>
      </c>
      <c r="G5" s="9" t="s">
        <v>5</v>
      </c>
      <c r="H5" s="9" t="s">
        <v>6</v>
      </c>
      <c r="I5" s="9" t="s">
        <v>7</v>
      </c>
      <c r="J5" s="70"/>
      <c r="K5" s="71"/>
      <c r="L5" s="71"/>
      <c r="M5" s="71"/>
      <c r="N5" s="74"/>
      <c r="O5" s="75"/>
      <c r="P5" s="8" t="s">
        <v>2</v>
      </c>
      <c r="Q5" s="47" t="s">
        <v>3</v>
      </c>
      <c r="R5" s="47" t="s">
        <v>4</v>
      </c>
      <c r="S5" s="47" t="s">
        <v>5</v>
      </c>
      <c r="T5" s="47" t="s">
        <v>6</v>
      </c>
      <c r="U5" s="47" t="s">
        <v>7</v>
      </c>
      <c r="V5" s="161"/>
    </row>
    <row r="6" spans="1:22" x14ac:dyDescent="0.2">
      <c r="A6" s="90"/>
      <c r="B6" s="89" t="s">
        <v>2</v>
      </c>
      <c r="C6" s="89" t="s">
        <v>9</v>
      </c>
      <c r="D6" s="43" t="s">
        <v>3</v>
      </c>
      <c r="E6" s="57">
        <f>SUM(E7:E11)</f>
        <v>35385690.682080001</v>
      </c>
      <c r="F6" s="57">
        <f>SUM(F7:F11)</f>
        <v>1190697.0320799998</v>
      </c>
      <c r="G6" s="57">
        <f>SUM(G7:G11)</f>
        <v>1469325.5</v>
      </c>
      <c r="H6" s="57">
        <f>SUM(H7:H11)</f>
        <v>52789.8</v>
      </c>
      <c r="I6" s="57">
        <f>SUM(I7:I11)</f>
        <v>32672878.350000001</v>
      </c>
      <c r="J6" s="91"/>
      <c r="K6" s="93"/>
      <c r="L6" s="71"/>
      <c r="M6" s="71"/>
      <c r="N6" s="96"/>
      <c r="O6" s="97"/>
      <c r="P6" s="43" t="s">
        <v>3</v>
      </c>
      <c r="Q6" s="44">
        <f>SUM(Q7:Q11)</f>
        <v>10577659.61238</v>
      </c>
      <c r="R6" s="44">
        <f>SUM(R7:R11)</f>
        <v>935800.52101000014</v>
      </c>
      <c r="S6" s="44">
        <f>SUM(S7:S11)</f>
        <v>452176.56129000004</v>
      </c>
      <c r="T6" s="44">
        <f>SUM(T7:T11)</f>
        <v>68851.756080000006</v>
      </c>
      <c r="U6" s="44">
        <f>SUM(U7:U11)</f>
        <v>9120830.7740000002</v>
      </c>
      <c r="V6" s="58"/>
    </row>
    <row r="7" spans="1:22" x14ac:dyDescent="0.2">
      <c r="A7" s="86"/>
      <c r="B7" s="71"/>
      <c r="C7" s="71"/>
      <c r="D7" s="43">
        <v>2021</v>
      </c>
      <c r="E7" s="57">
        <f>F7+G7+H7+I7</f>
        <v>2089708.29</v>
      </c>
      <c r="F7" s="57">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57">
        <f t="shared" si="0"/>
        <v>319605.19999999995</v>
      </c>
      <c r="H7" s="57">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57">
        <f>I21+I33+I52+I59+I65+I71+I77+I83+I89+I95+I101+I125++I119+I131+I137+I27+I143+I149+I40+I46+I157+I163+I169+I175+I181+I187+I193+I199+I205+I211+I217+I223+I229+I235+I241+I247+I253+I259+I265+I271+I277+I283+I289+I295+I302+I308+I314+I320+I326+I332+I338+I344+I351+I357+I363+I369+I375+I381+I387+I393+I399+I405+I412+I418+I424</f>
        <v>1559398.35</v>
      </c>
      <c r="J7" s="92"/>
      <c r="K7" s="71"/>
      <c r="L7" s="71"/>
      <c r="M7" s="71"/>
      <c r="N7" s="98"/>
      <c r="O7" s="99"/>
      <c r="P7" s="43">
        <v>2021</v>
      </c>
      <c r="Q7" s="1">
        <f>SUM(R7:U7)</f>
        <v>2008318.7820300004</v>
      </c>
      <c r="R7" s="1">
        <f>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1">
        <f t="shared" ref="R7:U10" si="1">S119+S163+S169+S193+S217+S229+S295+S320+S326+S357+S375+S387+S418+S21+S27+S33+S40+S46+S52+S59+S65+S71+S77+S83+S89+S95+S101+S107+S113+S125+S131+S137+S143+S149+S157+S175+S181+S187+S199+S205+S211+S223+S235+S241+S247+S253+S259+S265+S271+S277+S283+S289+S302+S308+S314+S332+S338+S344+S351+S363+S369+S381+S393+S399+S405+S412+S424</f>
        <v>321805.72129000007</v>
      </c>
      <c r="T7" s="1">
        <f t="shared" si="1"/>
        <v>2184.3000000000002</v>
      </c>
      <c r="U7" s="1">
        <f t="shared" si="1"/>
        <v>1473084.09</v>
      </c>
      <c r="V7" s="59"/>
    </row>
    <row r="8" spans="1:22" x14ac:dyDescent="0.2">
      <c r="A8" s="86"/>
      <c r="B8" s="71"/>
      <c r="C8" s="71"/>
      <c r="D8" s="43">
        <v>2022</v>
      </c>
      <c r="E8" s="57">
        <f>F8+G8+H8+I8</f>
        <v>3758949.4920800002</v>
      </c>
      <c r="F8" s="57">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57">
        <f t="shared" si="0"/>
        <v>48916.800000000003</v>
      </c>
      <c r="H8" s="57">
        <f t="shared" si="0"/>
        <v>27281.200000000001</v>
      </c>
      <c r="I8" s="57">
        <f t="shared" si="0"/>
        <v>3215788</v>
      </c>
      <c r="J8" s="92"/>
      <c r="K8" s="71"/>
      <c r="L8" s="71"/>
      <c r="M8" s="71"/>
      <c r="N8" s="98"/>
      <c r="O8" s="99"/>
      <c r="P8" s="43">
        <v>2022</v>
      </c>
      <c r="Q8" s="1">
        <f>SUM(R8:U8)</f>
        <v>3154682.1354700001</v>
      </c>
      <c r="R8" s="1">
        <f t="shared" si="1"/>
        <v>516177.92220000009</v>
      </c>
      <c r="S8" s="1">
        <f t="shared" si="1"/>
        <v>26079.8</v>
      </c>
      <c r="T8" s="1">
        <f t="shared" si="1"/>
        <v>23472.113270000005</v>
      </c>
      <c r="U8" s="1">
        <f t="shared" si="1"/>
        <v>2588952.2999999998</v>
      </c>
      <c r="V8" s="59"/>
    </row>
    <row r="9" spans="1:22" x14ac:dyDescent="0.2">
      <c r="A9" s="86"/>
      <c r="B9" s="71"/>
      <c r="C9" s="71"/>
      <c r="D9" s="43">
        <v>2023</v>
      </c>
      <c r="E9" s="57">
        <f>F9+G9+H9+I9</f>
        <v>7309554.7000000002</v>
      </c>
      <c r="F9" s="57">
        <f t="shared" si="2"/>
        <v>341520.10000000003</v>
      </c>
      <c r="G9" s="57">
        <f t="shared" si="0"/>
        <v>492770.4</v>
      </c>
      <c r="H9" s="57">
        <f t="shared" si="0"/>
        <v>14926.2</v>
      </c>
      <c r="I9" s="57">
        <f>I23+I35+I54+I61+I67+I73+I79+I85+I91+I97+I103+I109+I127++I121+I133+I139+I29+I145+I151+I42+I48+I159+I165+I171+I177+I183+I189+I195+I201+I207+I213+I219+I225+I231+I237+I243+I249+I255+I261+I267+I273+I279+I285+I291+I297+I304+I310+I316+I322+I328+I334+I340+I346+I353+I359+I365+I371+I377+I383+I389+I395+I401+I407+I414+I420+I426</f>
        <v>6460338</v>
      </c>
      <c r="J9" s="92"/>
      <c r="K9" s="71"/>
      <c r="L9" s="71"/>
      <c r="M9" s="71"/>
      <c r="N9" s="98"/>
      <c r="O9" s="99"/>
      <c r="P9" s="43">
        <v>2023</v>
      </c>
      <c r="Q9" s="1">
        <f>SUM(R9:U9)</f>
        <v>3172332.5280300002</v>
      </c>
      <c r="R9" s="1">
        <f t="shared" si="1"/>
        <v>176682.12806999998</v>
      </c>
      <c r="S9" s="1">
        <f t="shared" si="1"/>
        <v>35941.54</v>
      </c>
      <c r="T9" s="1">
        <f t="shared" si="1"/>
        <v>6136.4849599999998</v>
      </c>
      <c r="U9" s="1">
        <f t="shared" si="1"/>
        <v>2953572.375</v>
      </c>
      <c r="V9" s="59"/>
    </row>
    <row r="10" spans="1:22" x14ac:dyDescent="0.2">
      <c r="A10" s="86"/>
      <c r="B10" s="71"/>
      <c r="C10" s="71"/>
      <c r="D10" s="43">
        <v>2024</v>
      </c>
      <c r="E10" s="57">
        <f>F10+G10+H10+I10</f>
        <v>6854889.2000000002</v>
      </c>
      <c r="F10" s="57">
        <f>F24+F36+F55+F62+F68+F74+F80+F86+F92+F98+F104+F128++F122+F134+F140+F30+F146+F152+F43+F49+F160+F166+F172+F178+F184+F190+F196+F202+F208+F214+F220+F226+F232+F238+F244+F250+F256+F262+F268+F274+F280+F286+F292+F298+F305+F311+F317+F323+F329+F335+F341+F347+F354+F360+F366+F372+F378+F384+F390+F396+F402+F408+F415+F421+F427</f>
        <v>130012.7</v>
      </c>
      <c r="G10" s="57">
        <f t="shared" si="0"/>
        <v>315111.5</v>
      </c>
      <c r="H10" s="57">
        <f t="shared" si="0"/>
        <v>6000</v>
      </c>
      <c r="I10" s="57">
        <f>I24+I36+I55+I62+I68+I74+I80+I86+I92+I98+I104+I128++I122+I134+I140+I30+I146+I152+I43+I49+I160+I166+I172+I178+I184+I190+I196+I202+I208+I214+I220+I226+I232+I238+I244+I250+I256+I262+I268+I274+I280+I286+I292+I298+I305+I311+I317+I323+I329+I335+I341+I347+I354+I360+I366+I372+I378+I384+I390+I396+I402+I408+I415+I421+I427+I109</f>
        <v>6403765</v>
      </c>
      <c r="J10" s="92"/>
      <c r="K10" s="71"/>
      <c r="L10" s="71"/>
      <c r="M10" s="71"/>
      <c r="N10" s="98"/>
      <c r="O10" s="99"/>
      <c r="P10" s="43">
        <v>2024</v>
      </c>
      <c r="Q10" s="1">
        <f>SUM(R10:U10)</f>
        <v>1093883.5668500001</v>
      </c>
      <c r="R10" s="1">
        <f t="shared" si="1"/>
        <v>19195.8</v>
      </c>
      <c r="S10" s="1">
        <f t="shared" si="1"/>
        <v>68349.5</v>
      </c>
      <c r="T10" s="1">
        <f t="shared" si="1"/>
        <v>37058.85785</v>
      </c>
      <c r="U10" s="1">
        <f t="shared" si="1"/>
        <v>969279.40899999999</v>
      </c>
      <c r="V10" s="59"/>
    </row>
    <row r="11" spans="1:22" x14ac:dyDescent="0.2">
      <c r="A11" s="87"/>
      <c r="B11" s="71"/>
      <c r="C11" s="71"/>
      <c r="D11" s="43">
        <v>2025</v>
      </c>
      <c r="E11" s="57">
        <f>F11+G11+H11+I11</f>
        <v>15372589</v>
      </c>
      <c r="F11" s="57">
        <f t="shared" si="2"/>
        <v>44578.400000000001</v>
      </c>
      <c r="G11" s="57">
        <f t="shared" si="0"/>
        <v>292921.59999999998</v>
      </c>
      <c r="H11" s="57">
        <f t="shared" si="0"/>
        <v>1500</v>
      </c>
      <c r="I11" s="57">
        <f t="shared" si="0"/>
        <v>15033589</v>
      </c>
      <c r="J11" s="92"/>
      <c r="K11" s="71"/>
      <c r="L11" s="71"/>
      <c r="M11" s="71"/>
      <c r="N11" s="100"/>
      <c r="O11" s="101"/>
      <c r="P11" s="43">
        <v>2025</v>
      </c>
      <c r="Q11" s="1">
        <f>SUM(R11:U11)</f>
        <v>1148442.6000000001</v>
      </c>
      <c r="R11" s="1">
        <f>R123+R167+R173+R197+R221+R233+R299+R324+R330+R361+R379+R391+R422+R25+R31+R37+R44+R50+R56+R63+R69+R75+R81+R87+R93+R99+R105+R111+R117+R129+R135+R141+R147+R153+R161+R179+R185+R191+R203+R209+R215+R227+R239+R245+R251+R257+R263+R269+R275+R281+R287+R293+R306+R312+R318+R336+R342+R348+R355+R367+R373+R385+R397+R403+R409+R416+R428</f>
        <v>12500</v>
      </c>
      <c r="S11" s="1">
        <f>S123+S167+S173+S197+S221+S233+S299+S324+S330+S361+S379+S391+S422+S25+S31+S37+S44+S50+S56+S63+S69+S75+S81+S87+S93+S87+S99+S105+S111+S117+S129+S135+S141+S147+S153+S161+S179+S185+S191+S203+S209+S215+S227+S239+S245+S251+S257+S263+S269+S275+S281+S287+S293+S306+S312+S318+S336+S342+S348+S355+S367+S373+S385+S397+S403+S409+S416+S428</f>
        <v>0</v>
      </c>
      <c r="T11" s="1">
        <f>T123+T167+T173+T197+T221+T233+T299+T324+T330+T361+T379+T391+T422+T25+T31+T37+T44+T50+T56+T63+T69+T75+T81+T87+T93+T87+T99+T105+T111+T117+T129+T135+T141+T147+T153+T161+T179+T185+T191+T203+T209+T215+T227+T239+T245+T251+T257+T263+T269+T275+T281+T287+T293+T306+T312+T318+T336+T342+T348+T355+T367+T373+T385+T397+T403+T409+T416+T428</f>
        <v>0</v>
      </c>
      <c r="U11" s="1">
        <f>U123+U167+U173+U197+U221+U233+U299+U324+U330+U361+U379+U391+U422+U25+U31+U37+U44+U50+U56+U63+U69+U75+U81+U87+U93+U99+U105+U111+U117+U129+U135+U141+U147+U153+U161+U179+U185+U191+U203+U209+U215+U227+U239+U245+U251+U257+U263+U269+U275+U281+U287+U293+U306+U312+U318+U336+U342+U348+U355+U367+U373+U385+U397+U403+U409+U416+U428</f>
        <v>1135942.6000000001</v>
      </c>
      <c r="V11" s="59"/>
    </row>
    <row r="12" spans="1:22" x14ac:dyDescent="0.2">
      <c r="A12" s="88"/>
      <c r="B12" s="89" t="s">
        <v>413</v>
      </c>
      <c r="C12" s="89" t="s">
        <v>9</v>
      </c>
      <c r="D12" s="43" t="s">
        <v>3</v>
      </c>
      <c r="E12" s="57">
        <f t="shared" ref="E12:E17" si="3">SUM(F12:I12)</f>
        <v>7570259.6820799997</v>
      </c>
      <c r="F12" s="57">
        <f t="shared" si="2"/>
        <v>1190697.03208</v>
      </c>
      <c r="G12" s="57">
        <f>SUM(G13:G17)</f>
        <v>1469325.5</v>
      </c>
      <c r="H12" s="57">
        <f>SUM(H13:H17)</f>
        <v>52789.8</v>
      </c>
      <c r="I12" s="57">
        <f>SUM(I13:I17)</f>
        <v>4857447.3499999996</v>
      </c>
      <c r="J12" s="89" t="s">
        <v>8</v>
      </c>
      <c r="K12" s="89"/>
      <c r="L12" s="89"/>
      <c r="M12" s="89" t="s">
        <v>8</v>
      </c>
      <c r="N12" s="102"/>
      <c r="O12" s="103"/>
      <c r="P12" s="60" t="s">
        <v>3</v>
      </c>
      <c r="Q12" s="44">
        <f>SUM(Q13:Q17)</f>
        <v>4063811.2193799997</v>
      </c>
      <c r="R12" s="1">
        <f>R124+R168+R174+R198+R222+R234+R300+R325+R331+R362+R380+R392+R423+R26+R32+R38+R45+R51+R57+R64+R70+R76+R82+R88+R94+R88+R100+R106+R112+R118+R130+R136+R142+R148+R154+R162+R180+R186+R192+R204+R210+R216+R228+R240+R246+R252+R258+R264+R270+R276+R282+R288+R294+R307+R313+R319+R337+R343+R349+R356+R368+R374+R386+R398+R404+R410+R417+R429</f>
        <v>935800.52101000014</v>
      </c>
      <c r="S12" s="1">
        <f>S124+S168+S174+S198+S222+S234+S300+S325+S331+S362+S380+S392+S423+S26+S32+S38+S45+S51+S57+S64+S70+S76+S82+S88+S94+S88+S100+S106+S112+S118+S130+S136+S142+S148+S154+S162+S180+S186+S192+S204+S210+S216+S228+S240+S246+S252+S258+S264+S270+S276+S282+S288+S294+S307+S313+S319+S337+S343+S349+S356+S368+S374+S386+S398+S404+S410+S417+S429</f>
        <v>452176.56128999998</v>
      </c>
      <c r="T12" s="1">
        <f>T124+T168+T174+T198+T222+T234+T300+T325+T331+T362+T380+T392+T423+T26+T32+T38+T45+T51+T57+T64+T70+T76+T82+T88+T94+T88+T100+T106+T112+T118+T130+T136+T142+T148+T154+T162+T180+T186+T192+T204+T210+T216+T228+T240+T246+T252+T258+T264+T270+T276+T282+T288+T294+T307+T313+T319+T337+T343+T349+T356+T368+T374+T386+T398+T404+T410+T417+T429</f>
        <v>68851.756080000006</v>
      </c>
      <c r="U12" s="1">
        <f>U124+U168+U174+U198+U222+U234+U300+U325+U331+U362+U380+U392+U423+U26+U32+U38+U45+U51+U57+U64+U70+U76+U82+U88+U94+U100+U106+U112+U118+U130+U136+U142+U148+U154+U162+U180+U186+U192+U204+U210+U216+U228+U240+U246+U252+U258+U264+U270+U276+U282+U288+U294+U307+U313+U319+U337+U343+U349+U356+U368+U374+U386+U398+U404+U410+U417+U429</f>
        <v>685389.37299999991</v>
      </c>
      <c r="V12" s="58"/>
    </row>
    <row r="13" spans="1:22" x14ac:dyDescent="0.2">
      <c r="A13" s="86"/>
      <c r="B13" s="71"/>
      <c r="C13" s="71"/>
      <c r="D13" s="43">
        <v>2021</v>
      </c>
      <c r="E13" s="57">
        <f t="shared" si="3"/>
        <v>1434631.29</v>
      </c>
      <c r="F13" s="57">
        <f t="shared" si="2"/>
        <v>207622.34</v>
      </c>
      <c r="G13" s="57">
        <f t="shared" ref="G13:I17" si="4">G21+G33+G52+G65+G71+G77+G83+G89+G95+G101+G119+G125+G131+G137+G27+G143+G149+G40+G46+G157+G163+G169+G175+G181+G187+G193+G199+G205+G211+G217+G223+G229+G235+G241+G247+G253+G259+G265+G271+G277+G283+G289+G295+G302+G308+G314+G320+G326+G332+G338+G344+G351+G357+G363+G369+G375+G381+G387+G393+G399+G405+G412+G418+G424</f>
        <v>319605.19999999995</v>
      </c>
      <c r="H13" s="57">
        <f t="shared" si="4"/>
        <v>3082.3999999999996</v>
      </c>
      <c r="I13" s="57">
        <f t="shared" si="4"/>
        <v>904321.35000000009</v>
      </c>
      <c r="J13" s="89"/>
      <c r="K13" s="71"/>
      <c r="L13" s="71"/>
      <c r="M13" s="71"/>
      <c r="N13" s="104"/>
      <c r="O13" s="105"/>
      <c r="P13" s="60">
        <v>2021</v>
      </c>
      <c r="Q13" s="1">
        <f>SUM(R13:U13)</f>
        <v>1109168.8100300003</v>
      </c>
      <c r="R13" s="1">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1">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1">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1">
        <f>U21+U27+U33+U40+U46+U52+U65+U71+U77+U83+U89+U95+U101+U107+U113+U119+U125+U131+U137+U143+U149+U157+U163+U169+U175+U181+U187+U193+U199+U205+U211+U217+U223+U229+U235+U241+U247+U253+U259+U265+U271+U277+U283+U289+U295+U302+U308+U314+U320+U326+U332+U338+U344+U351+U357+U363+U369+U375+U381+U387+U393+U399+U405+U412+U418+U424</f>
        <v>573934.11800000002</v>
      </c>
      <c r="V13" s="59"/>
    </row>
    <row r="14" spans="1:22" x14ac:dyDescent="0.2">
      <c r="A14" s="86"/>
      <c r="B14" s="71"/>
      <c r="C14" s="71"/>
      <c r="D14" s="43">
        <v>2022</v>
      </c>
      <c r="E14" s="57">
        <f t="shared" si="3"/>
        <v>1654955.49208</v>
      </c>
      <c r="F14" s="57">
        <f t="shared" si="2"/>
        <v>466963.49208</v>
      </c>
      <c r="G14" s="57">
        <f t="shared" si="4"/>
        <v>48916.800000000003</v>
      </c>
      <c r="H14" s="57">
        <f t="shared" si="4"/>
        <v>27281.200000000001</v>
      </c>
      <c r="I14" s="57">
        <f t="shared" si="4"/>
        <v>1111794</v>
      </c>
      <c r="J14" s="89"/>
      <c r="K14" s="71"/>
      <c r="L14" s="71"/>
      <c r="M14" s="71"/>
      <c r="N14" s="104"/>
      <c r="O14" s="105"/>
      <c r="P14" s="60">
        <v>2022</v>
      </c>
      <c r="Q14" s="1">
        <f>SUM(R14:U14)</f>
        <v>1171512.1054700001</v>
      </c>
      <c r="R14" s="1">
        <f t="shared" ref="R14:U16" si="5">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1">
        <f t="shared" si="5"/>
        <v>26079.8</v>
      </c>
      <c r="T14" s="1">
        <f t="shared" si="5"/>
        <v>23472.113270000005</v>
      </c>
      <c r="U14" s="1">
        <f t="shared" si="5"/>
        <v>605782.27</v>
      </c>
      <c r="V14" s="59"/>
    </row>
    <row r="15" spans="1:22" x14ac:dyDescent="0.2">
      <c r="A15" s="86"/>
      <c r="B15" s="71"/>
      <c r="C15" s="71"/>
      <c r="D15" s="43">
        <v>2023</v>
      </c>
      <c r="E15" s="57">
        <f t="shared" si="3"/>
        <v>2553819.7000000002</v>
      </c>
      <c r="F15" s="57">
        <f t="shared" si="2"/>
        <v>341520.10000000003</v>
      </c>
      <c r="G15" s="57">
        <f t="shared" si="4"/>
        <v>492770.4</v>
      </c>
      <c r="H15" s="57">
        <f t="shared" si="4"/>
        <v>14926.2</v>
      </c>
      <c r="I15" s="57">
        <f>I23+I35+I54+I67+I73+I79+I85+I91+I97+I103+I121+I127+I133+I139+I29+I145+I151+I42+I48+I159+I165+I171+I177+I183+I189+I195+I201+I207+I213+I219+I225+I231+I237+I243+I249+I255+I261+I267+I273+I279+I285+I291+I297+I304+I310+I316+I322+I328+I334+I340+I346+I353+I359+I365+I371+I377+I383+I389+I395+I401+I407+I414+I420+I426+I109</f>
        <v>1704603</v>
      </c>
      <c r="J15" s="89"/>
      <c r="K15" s="71"/>
      <c r="L15" s="71"/>
      <c r="M15" s="71"/>
      <c r="N15" s="104"/>
      <c r="O15" s="105"/>
      <c r="P15" s="60">
        <v>2023</v>
      </c>
      <c r="Q15" s="1">
        <f>SUM(R15:U15)</f>
        <v>820484.92803000007</v>
      </c>
      <c r="R15" s="1">
        <f t="shared" si="5"/>
        <v>176682.12806999998</v>
      </c>
      <c r="S15" s="1">
        <f t="shared" si="5"/>
        <v>35941.54</v>
      </c>
      <c r="T15" s="1">
        <f t="shared" si="5"/>
        <v>6136.4849599999998</v>
      </c>
      <c r="U15" s="1">
        <f t="shared" si="5"/>
        <v>601724.77500000002</v>
      </c>
      <c r="V15" s="59"/>
    </row>
    <row r="16" spans="1:22" x14ac:dyDescent="0.2">
      <c r="A16" s="86"/>
      <c r="B16" s="71"/>
      <c r="C16" s="71"/>
      <c r="D16" s="43">
        <v>2024</v>
      </c>
      <c r="E16" s="57">
        <f t="shared" si="3"/>
        <v>1181923.2</v>
      </c>
      <c r="F16" s="57">
        <f t="shared" si="2"/>
        <v>130012.7</v>
      </c>
      <c r="G16" s="57">
        <f t="shared" si="4"/>
        <v>315111.5</v>
      </c>
      <c r="H16" s="57">
        <f t="shared" si="4"/>
        <v>6000</v>
      </c>
      <c r="I16" s="57">
        <f t="shared" si="4"/>
        <v>730799</v>
      </c>
      <c r="J16" s="89"/>
      <c r="K16" s="71"/>
      <c r="L16" s="71"/>
      <c r="M16" s="71"/>
      <c r="N16" s="104"/>
      <c r="O16" s="105"/>
      <c r="P16" s="60">
        <v>2024</v>
      </c>
      <c r="Q16" s="1">
        <f>SUM(R16:U16)</f>
        <v>71069.246849999996</v>
      </c>
      <c r="R16" s="1">
        <f t="shared" si="5"/>
        <v>19195.8</v>
      </c>
      <c r="S16" s="1">
        <f t="shared" si="5"/>
        <v>68349.5</v>
      </c>
      <c r="T16" s="1">
        <f t="shared" si="5"/>
        <v>37058.85785</v>
      </c>
      <c r="U16" s="1">
        <f t="shared" si="5"/>
        <v>-53534.911</v>
      </c>
      <c r="V16" s="59"/>
    </row>
    <row r="17" spans="1:22" x14ac:dyDescent="0.2">
      <c r="A17" s="86"/>
      <c r="B17" s="71"/>
      <c r="C17" s="71"/>
      <c r="D17" s="43">
        <v>2025</v>
      </c>
      <c r="E17" s="57">
        <f t="shared" si="3"/>
        <v>744930</v>
      </c>
      <c r="F17" s="57">
        <f t="shared" si="2"/>
        <v>44578.400000000001</v>
      </c>
      <c r="G17" s="57">
        <f t="shared" si="4"/>
        <v>292921.59999999998</v>
      </c>
      <c r="H17" s="57">
        <f t="shared" si="4"/>
        <v>1500</v>
      </c>
      <c r="I17" s="57">
        <f t="shared" si="4"/>
        <v>405930</v>
      </c>
      <c r="J17" s="89"/>
      <c r="K17" s="71"/>
      <c r="L17" s="71"/>
      <c r="M17" s="71"/>
      <c r="N17" s="106"/>
      <c r="O17" s="107"/>
      <c r="P17" s="60">
        <v>2025</v>
      </c>
      <c r="Q17" s="1">
        <f>SUM(R17:U17)</f>
        <v>891576.12899999996</v>
      </c>
      <c r="R17" s="1">
        <f>R129+R173+R179+R203+R227+R239+R305+R330+R336+R367+R385+R397+R428+R31+R37+R43+R50+R56+R62+R69+R75+R81+R87+R93+R99+R93+R105+R111+R117+R123+R135+R141+R147+R153+R159+R167+R185+R191+R197+R209+R215+R221+R233+R245+R251+R257+R263+R269+R275+R281+R287+R293+R299+R312+R318+R324+R342+R348+R354+R361+R373+R379+R391+R403+R409+R415+R422+R434</f>
        <v>12500</v>
      </c>
      <c r="S17" s="1">
        <f>S129+S173+S179+S203+S227+S239+S305+S330+S336+S367+S385+S397+S428+S31+S37+S43+S50+S56+S62+S69+S75+S81+S87+S93+S99+S93+S105+S111+S117+S123+S135+S141+S147+S153+S159+S167+S185+S191+S197+S209+S215+S221+S233+S245+S251+S257+S263+S269+S275+S281+S287+S293+S299+S312+S318+S324+S342+S348+S354+S361+S373+S379+S391+S403+S409+S415+S422+S434</f>
        <v>0</v>
      </c>
      <c r="T17" s="1">
        <f>T129+T173+T179+T203+T227+T239+T305+T330+T336+T367+T385+T397+T428+T31+T37+T43+T50+T56+T62+T69+T75+T81+T87+T93+T99+T93+T105+T111+T117+T123+T135+T141+T147+T153+T159+T167+T185+T191+T197+T209+T215+T221+T233+T245+T251+T257+T263+T269+T275+T281+T287+T293+T299+T312+T318+T324+T342+T348+T354+T361+T373+T379+T391+T403+T409+T415+T422+T434</f>
        <v>0</v>
      </c>
      <c r="U17" s="1">
        <f>U129+U173+U179+U203+U227+U239+U305+U330+U336+U367+U385+U397+U428+U31+U37+U43+U50+U56+U62+U69+U75+U81+U87+U93+U99+U93+U105+U111+U117+U123+U135+U141+U147+U153+U159+U167+U185+U191+U197+U209+U215+U221+U233+U245+U251+U257+U263+U269+U275+U281+U287+U293+U299+U312+U318+U324+U342+U348+U354+U361+U373+U379+U391+U403+U409+U415+U422+U434</f>
        <v>879076.12899999996</v>
      </c>
      <c r="V17" s="59"/>
    </row>
    <row r="18" spans="1:22" ht="18" customHeight="1" x14ac:dyDescent="0.2">
      <c r="A18" s="48" t="s">
        <v>10</v>
      </c>
      <c r="B18" s="168" t="s">
        <v>11</v>
      </c>
      <c r="C18" s="169"/>
      <c r="D18" s="169"/>
      <c r="E18" s="169"/>
      <c r="F18" s="169"/>
      <c r="G18" s="169"/>
      <c r="H18" s="169"/>
      <c r="I18" s="169"/>
      <c r="J18" s="169"/>
      <c r="K18" s="169"/>
      <c r="L18" s="169"/>
      <c r="M18" s="169"/>
      <c r="N18" s="169"/>
      <c r="O18" s="170"/>
      <c r="P18" s="61"/>
      <c r="Q18" s="62"/>
      <c r="R18" s="62"/>
      <c r="S18" s="62"/>
      <c r="T18" s="62"/>
      <c r="U18" s="62"/>
    </row>
    <row r="19" spans="1:22" ht="14.25" customHeight="1" x14ac:dyDescent="0.2">
      <c r="A19" s="49" t="s">
        <v>12</v>
      </c>
      <c r="B19" s="94" t="s">
        <v>13</v>
      </c>
      <c r="C19" s="94"/>
      <c r="D19" s="94"/>
      <c r="E19" s="94"/>
      <c r="F19" s="94"/>
      <c r="G19" s="94"/>
      <c r="H19" s="94"/>
      <c r="I19" s="94"/>
      <c r="J19" s="94"/>
      <c r="K19" s="94"/>
      <c r="L19" s="94"/>
      <c r="M19" s="94"/>
      <c r="N19" s="95"/>
      <c r="O19" s="95"/>
      <c r="P19" s="95"/>
      <c r="Q19" s="95"/>
      <c r="R19" s="95"/>
      <c r="S19" s="95"/>
      <c r="T19" s="95"/>
      <c r="U19" s="95"/>
    </row>
    <row r="20" spans="1:22" ht="21" customHeight="1" x14ac:dyDescent="0.2">
      <c r="A20" s="77" t="s">
        <v>14</v>
      </c>
      <c r="B20" s="80" t="s">
        <v>282</v>
      </c>
      <c r="C20" s="81" t="s">
        <v>44</v>
      </c>
      <c r="D20" s="2" t="s">
        <v>3</v>
      </c>
      <c r="E20" s="3">
        <f>SUM(E21:E25)</f>
        <v>64000</v>
      </c>
      <c r="F20" s="3">
        <f>SUM(F21:F25)</f>
        <v>0</v>
      </c>
      <c r="G20" s="3">
        <f>SUM(G21:G25)</f>
        <v>0</v>
      </c>
      <c r="H20" s="3">
        <f>SUM(H21:H25)</f>
        <v>0</v>
      </c>
      <c r="I20" s="3">
        <f>SUM(I21:I25)</f>
        <v>64000</v>
      </c>
      <c r="J20" s="80" t="s">
        <v>164</v>
      </c>
      <c r="K20" s="81" t="s">
        <v>86</v>
      </c>
      <c r="L20" s="81" t="s">
        <v>101</v>
      </c>
      <c r="M20" s="85" t="s">
        <v>268</v>
      </c>
      <c r="N20" s="159" t="s">
        <v>283</v>
      </c>
      <c r="O20" s="171"/>
      <c r="P20" s="4" t="s">
        <v>3</v>
      </c>
      <c r="Q20" s="1">
        <f>SUM(Q21:Q25)</f>
        <v>5518.04</v>
      </c>
      <c r="R20" s="5">
        <f>SUM(R21:R25)</f>
        <v>0</v>
      </c>
      <c r="S20" s="5">
        <f>SUM(S21:S25)</f>
        <v>0</v>
      </c>
      <c r="T20" s="5">
        <f>SUM(T21:T25)</f>
        <v>0</v>
      </c>
      <c r="U20" s="1">
        <f>U21+U22+U23+U24+U25</f>
        <v>5518.04</v>
      </c>
    </row>
    <row r="21" spans="1:22" ht="21" customHeight="1" x14ac:dyDescent="0.2">
      <c r="A21" s="78"/>
      <c r="B21" s="78"/>
      <c r="C21" s="78"/>
      <c r="D21" s="6">
        <v>2021</v>
      </c>
      <c r="E21" s="7">
        <f>SUM(F21:I21)</f>
        <v>64000</v>
      </c>
      <c r="F21" s="7">
        <v>0</v>
      </c>
      <c r="G21" s="7">
        <v>0</v>
      </c>
      <c r="H21" s="7">
        <v>0</v>
      </c>
      <c r="I21" s="7">
        <v>64000</v>
      </c>
      <c r="J21" s="80"/>
      <c r="K21" s="83"/>
      <c r="L21" s="83"/>
      <c r="M21" s="86"/>
      <c r="N21" s="172"/>
      <c r="O21" s="173"/>
      <c r="P21" s="4">
        <v>2021</v>
      </c>
      <c r="Q21" s="12">
        <f>R21+S21+T21+U21</f>
        <v>4598.37</v>
      </c>
      <c r="R21" s="12">
        <v>0</v>
      </c>
      <c r="S21" s="12">
        <v>0</v>
      </c>
      <c r="T21" s="12">
        <v>0</v>
      </c>
      <c r="U21" s="17">
        <v>4598.37</v>
      </c>
    </row>
    <row r="22" spans="1:22" ht="21" customHeight="1" x14ac:dyDescent="0.2">
      <c r="A22" s="78"/>
      <c r="B22" s="78"/>
      <c r="C22" s="78"/>
      <c r="D22" s="6">
        <v>2022</v>
      </c>
      <c r="E22" s="7">
        <f>SUM(F22:I22)</f>
        <v>0</v>
      </c>
      <c r="F22" s="7">
        <v>0</v>
      </c>
      <c r="G22" s="7">
        <v>0</v>
      </c>
      <c r="H22" s="7">
        <v>0</v>
      </c>
      <c r="I22" s="7">
        <v>0</v>
      </c>
      <c r="J22" s="80"/>
      <c r="K22" s="83"/>
      <c r="L22" s="83"/>
      <c r="M22" s="86"/>
      <c r="N22" s="172"/>
      <c r="O22" s="173"/>
      <c r="P22" s="4">
        <v>2022</v>
      </c>
      <c r="Q22" s="12">
        <f t="shared" ref="Q22:Q62" si="6">R22+S22+T22+U22</f>
        <v>0</v>
      </c>
      <c r="R22" s="1">
        <v>0</v>
      </c>
      <c r="S22" s="1">
        <v>0</v>
      </c>
      <c r="T22" s="1">
        <v>0</v>
      </c>
      <c r="U22" s="1">
        <v>0</v>
      </c>
    </row>
    <row r="23" spans="1:22" ht="33" customHeight="1" x14ac:dyDescent="0.2">
      <c r="A23" s="78"/>
      <c r="B23" s="78"/>
      <c r="C23" s="78"/>
      <c r="D23" s="6">
        <v>2023</v>
      </c>
      <c r="E23" s="7">
        <f>SUM(F23:I23)</f>
        <v>0</v>
      </c>
      <c r="F23" s="7">
        <v>0</v>
      </c>
      <c r="G23" s="7">
        <v>0</v>
      </c>
      <c r="H23" s="7">
        <v>0</v>
      </c>
      <c r="I23" s="7">
        <v>0</v>
      </c>
      <c r="J23" s="80"/>
      <c r="K23" s="83"/>
      <c r="L23" s="83"/>
      <c r="M23" s="86"/>
      <c r="N23" s="172"/>
      <c r="O23" s="173"/>
      <c r="P23" s="4">
        <v>2023</v>
      </c>
      <c r="Q23" s="12">
        <f t="shared" si="6"/>
        <v>919.67</v>
      </c>
      <c r="R23" s="1">
        <v>0</v>
      </c>
      <c r="S23" s="1">
        <v>0</v>
      </c>
      <c r="T23" s="1">
        <v>0</v>
      </c>
      <c r="U23" s="1">
        <v>919.67</v>
      </c>
    </row>
    <row r="24" spans="1:22" ht="68.25" customHeight="1" x14ac:dyDescent="0.2">
      <c r="A24" s="78"/>
      <c r="B24" s="78"/>
      <c r="C24" s="78"/>
      <c r="D24" s="6">
        <v>2024</v>
      </c>
      <c r="E24" s="7">
        <f>SUM(F24:I24)</f>
        <v>0</v>
      </c>
      <c r="F24" s="7">
        <v>0</v>
      </c>
      <c r="G24" s="7">
        <v>0</v>
      </c>
      <c r="H24" s="7">
        <v>0</v>
      </c>
      <c r="I24" s="7">
        <v>0</v>
      </c>
      <c r="J24" s="80"/>
      <c r="K24" s="83"/>
      <c r="L24" s="83"/>
      <c r="M24" s="86"/>
      <c r="N24" s="172"/>
      <c r="O24" s="173"/>
      <c r="P24" s="4">
        <v>2024</v>
      </c>
      <c r="Q24" s="12">
        <f t="shared" si="6"/>
        <v>0</v>
      </c>
      <c r="R24" s="1">
        <v>0</v>
      </c>
      <c r="S24" s="1">
        <v>0</v>
      </c>
      <c r="T24" s="1">
        <v>0</v>
      </c>
      <c r="U24" s="1">
        <v>0</v>
      </c>
    </row>
    <row r="25" spans="1:22" ht="35.25" customHeight="1" x14ac:dyDescent="0.2">
      <c r="A25" s="79"/>
      <c r="B25" s="79"/>
      <c r="C25" s="79"/>
      <c r="D25" s="6">
        <v>2025</v>
      </c>
      <c r="E25" s="7">
        <f>SUM(F25:I25)</f>
        <v>0</v>
      </c>
      <c r="F25" s="7">
        <v>0</v>
      </c>
      <c r="G25" s="7">
        <v>0</v>
      </c>
      <c r="H25" s="7">
        <v>0</v>
      </c>
      <c r="I25" s="7">
        <v>0</v>
      </c>
      <c r="J25" s="82"/>
      <c r="K25" s="84"/>
      <c r="L25" s="84"/>
      <c r="M25" s="87"/>
      <c r="N25" s="174"/>
      <c r="O25" s="175"/>
      <c r="P25" s="4">
        <v>2025</v>
      </c>
      <c r="Q25" s="12">
        <f t="shared" si="6"/>
        <v>0</v>
      </c>
      <c r="R25" s="1">
        <v>0</v>
      </c>
      <c r="S25" s="1">
        <v>0</v>
      </c>
      <c r="T25" s="1">
        <v>0</v>
      </c>
      <c r="U25" s="1">
        <v>0</v>
      </c>
    </row>
    <row r="26" spans="1:22" ht="78.75" customHeight="1" x14ac:dyDescent="0.2">
      <c r="A26" s="118" t="s">
        <v>16</v>
      </c>
      <c r="B26" s="121" t="s">
        <v>284</v>
      </c>
      <c r="C26" s="89" t="s">
        <v>15</v>
      </c>
      <c r="D26" s="8" t="s">
        <v>120</v>
      </c>
      <c r="E26" s="9">
        <f>SUM(E27:E31)</f>
        <v>492500</v>
      </c>
      <c r="F26" s="9">
        <f>SUM(F27:F31)</f>
        <v>0</v>
      </c>
      <c r="G26" s="9">
        <f>SUM(G27:G31)</f>
        <v>0</v>
      </c>
      <c r="H26" s="9">
        <f>SUM(H27:H31)</f>
        <v>0</v>
      </c>
      <c r="I26" s="9">
        <f>SUM(I27:I31)</f>
        <v>492500</v>
      </c>
      <c r="J26" s="119" t="s">
        <v>165</v>
      </c>
      <c r="K26" s="70" t="s">
        <v>285</v>
      </c>
      <c r="L26" s="120" t="s">
        <v>102</v>
      </c>
      <c r="M26" s="116" t="s">
        <v>257</v>
      </c>
      <c r="N26" s="155" t="s">
        <v>286</v>
      </c>
      <c r="O26" s="156"/>
      <c r="P26" s="10" t="s">
        <v>3</v>
      </c>
      <c r="Q26" s="12">
        <f t="shared" si="6"/>
        <v>86964.56</v>
      </c>
      <c r="R26" s="1">
        <f>SUM(R27:R31)</f>
        <v>0</v>
      </c>
      <c r="S26" s="1">
        <f>SUM(S27:S31)</f>
        <v>0</v>
      </c>
      <c r="T26" s="1">
        <f>SUM(T27:T31)</f>
        <v>0</v>
      </c>
      <c r="U26" s="1">
        <f>SUM(U27:U31)</f>
        <v>86964.56</v>
      </c>
    </row>
    <row r="27" spans="1:22" ht="63" customHeight="1" x14ac:dyDescent="0.2">
      <c r="A27" s="78"/>
      <c r="B27" s="71"/>
      <c r="C27" s="71"/>
      <c r="D27" s="8">
        <v>2021</v>
      </c>
      <c r="E27" s="9">
        <f>SUM(F27:I27)</f>
        <v>134400</v>
      </c>
      <c r="F27" s="9">
        <v>0</v>
      </c>
      <c r="G27" s="9">
        <v>0</v>
      </c>
      <c r="H27" s="9">
        <v>0</v>
      </c>
      <c r="I27" s="9">
        <v>134400</v>
      </c>
      <c r="J27" s="80"/>
      <c r="K27" s="113"/>
      <c r="L27" s="83"/>
      <c r="M27" s="85"/>
      <c r="N27" s="122"/>
      <c r="O27" s="157"/>
      <c r="P27" s="11">
        <v>2021</v>
      </c>
      <c r="Q27" s="12">
        <f t="shared" si="6"/>
        <v>27990</v>
      </c>
      <c r="R27" s="1">
        <v>0</v>
      </c>
      <c r="S27" s="1">
        <v>0</v>
      </c>
      <c r="T27" s="1">
        <v>0</v>
      </c>
      <c r="U27" s="1">
        <v>27990</v>
      </c>
    </row>
    <row r="28" spans="1:22" ht="60" customHeight="1" x14ac:dyDescent="0.2">
      <c r="A28" s="78"/>
      <c r="B28" s="71"/>
      <c r="C28" s="71"/>
      <c r="D28" s="8">
        <v>2022</v>
      </c>
      <c r="E28" s="9">
        <f>SUM(F28:I28)</f>
        <v>326100</v>
      </c>
      <c r="F28" s="9">
        <v>0</v>
      </c>
      <c r="G28" s="9">
        <v>0</v>
      </c>
      <c r="H28" s="9">
        <v>0</v>
      </c>
      <c r="I28" s="9">
        <v>326100</v>
      </c>
      <c r="J28" s="80"/>
      <c r="K28" s="113"/>
      <c r="L28" s="83"/>
      <c r="M28" s="85"/>
      <c r="N28" s="122"/>
      <c r="O28" s="157"/>
      <c r="P28" s="11">
        <v>2022</v>
      </c>
      <c r="Q28" s="12">
        <f>R28+S28+T28+U28</f>
        <v>40480.400000000001</v>
      </c>
      <c r="R28" s="1">
        <v>0</v>
      </c>
      <c r="S28" s="1">
        <v>0</v>
      </c>
      <c r="T28" s="1">
        <v>0</v>
      </c>
      <c r="U28" s="1">
        <v>40480.400000000001</v>
      </c>
    </row>
    <row r="29" spans="1:22" ht="38.25" customHeight="1" x14ac:dyDescent="0.2">
      <c r="A29" s="78"/>
      <c r="B29" s="71"/>
      <c r="C29" s="71"/>
      <c r="D29" s="8">
        <v>2023</v>
      </c>
      <c r="E29" s="9">
        <f>SUM(F29:I29)</f>
        <v>32000</v>
      </c>
      <c r="F29" s="9">
        <v>0</v>
      </c>
      <c r="G29" s="9">
        <v>0</v>
      </c>
      <c r="H29" s="9">
        <v>0</v>
      </c>
      <c r="I29" s="9">
        <v>32000</v>
      </c>
      <c r="J29" s="80"/>
      <c r="K29" s="113"/>
      <c r="L29" s="83"/>
      <c r="M29" s="85"/>
      <c r="N29" s="122"/>
      <c r="O29" s="157"/>
      <c r="P29" s="11">
        <v>2023</v>
      </c>
      <c r="Q29" s="12">
        <f t="shared" si="6"/>
        <v>12524.16</v>
      </c>
      <c r="R29" s="1">
        <v>0</v>
      </c>
      <c r="S29" s="1">
        <v>0</v>
      </c>
      <c r="T29" s="1">
        <v>0</v>
      </c>
      <c r="U29" s="12">
        <v>12524.16</v>
      </c>
    </row>
    <row r="30" spans="1:22" ht="45" customHeight="1" x14ac:dyDescent="0.2">
      <c r="A30" s="78"/>
      <c r="B30" s="71"/>
      <c r="C30" s="71"/>
      <c r="D30" s="8">
        <v>2024</v>
      </c>
      <c r="E30" s="9">
        <f>SUM(F30:I30)</f>
        <v>0</v>
      </c>
      <c r="F30" s="9">
        <v>0</v>
      </c>
      <c r="G30" s="9">
        <v>0</v>
      </c>
      <c r="H30" s="9">
        <v>0</v>
      </c>
      <c r="I30" s="9">
        <v>0</v>
      </c>
      <c r="J30" s="80"/>
      <c r="K30" s="113"/>
      <c r="L30" s="83"/>
      <c r="M30" s="85"/>
      <c r="N30" s="122"/>
      <c r="O30" s="157"/>
      <c r="P30" s="11">
        <v>2024</v>
      </c>
      <c r="Q30" s="12">
        <f t="shared" si="6"/>
        <v>5970</v>
      </c>
      <c r="R30" s="1">
        <v>0</v>
      </c>
      <c r="S30" s="1">
        <v>0</v>
      </c>
      <c r="T30" s="1">
        <v>0</v>
      </c>
      <c r="U30" s="1">
        <v>5970</v>
      </c>
    </row>
    <row r="31" spans="1:22" ht="69" customHeight="1" x14ac:dyDescent="0.2">
      <c r="A31" s="79"/>
      <c r="B31" s="71"/>
      <c r="C31" s="71"/>
      <c r="D31" s="8">
        <v>2025</v>
      </c>
      <c r="E31" s="9">
        <f>SUM(F31:I31)</f>
        <v>0</v>
      </c>
      <c r="F31" s="9">
        <v>0</v>
      </c>
      <c r="G31" s="9">
        <v>0</v>
      </c>
      <c r="H31" s="9">
        <v>0</v>
      </c>
      <c r="I31" s="9">
        <v>0</v>
      </c>
      <c r="J31" s="82"/>
      <c r="K31" s="113"/>
      <c r="L31" s="84"/>
      <c r="M31" s="117"/>
      <c r="N31" s="114"/>
      <c r="O31" s="158"/>
      <c r="P31" s="11">
        <v>2025</v>
      </c>
      <c r="Q31" s="12">
        <f t="shared" si="6"/>
        <v>0</v>
      </c>
      <c r="R31" s="1">
        <v>0</v>
      </c>
      <c r="S31" s="1">
        <v>0</v>
      </c>
      <c r="T31" s="1">
        <v>0</v>
      </c>
      <c r="U31" s="1">
        <v>0</v>
      </c>
    </row>
    <row r="32" spans="1:22" ht="57.75" customHeight="1" x14ac:dyDescent="0.2">
      <c r="A32" s="118" t="s">
        <v>17</v>
      </c>
      <c r="B32" s="119" t="s">
        <v>287</v>
      </c>
      <c r="C32" s="120">
        <v>2021</v>
      </c>
      <c r="D32" s="6" t="s">
        <v>3</v>
      </c>
      <c r="E32" s="7">
        <f>SUM(E33:E37)</f>
        <v>7071</v>
      </c>
      <c r="F32" s="7">
        <f>SUM(F33:F37)</f>
        <v>0</v>
      </c>
      <c r="G32" s="7">
        <f>SUM(G33:G37)</f>
        <v>0</v>
      </c>
      <c r="H32" s="7">
        <f>SUM(H33:H37)</f>
        <v>0</v>
      </c>
      <c r="I32" s="7">
        <f>SUM(I33:I37)</f>
        <v>7071</v>
      </c>
      <c r="J32" s="119" t="s">
        <v>166</v>
      </c>
      <c r="K32" s="120" t="s">
        <v>106</v>
      </c>
      <c r="L32" s="120" t="s">
        <v>101</v>
      </c>
      <c r="M32" s="116" t="s">
        <v>258</v>
      </c>
      <c r="N32" s="151" t="s">
        <v>288</v>
      </c>
      <c r="O32" s="152"/>
      <c r="P32" s="15" t="s">
        <v>3</v>
      </c>
      <c r="Q32" s="12">
        <f t="shared" si="6"/>
        <v>7646.3450000000003</v>
      </c>
      <c r="R32" s="16">
        <f>SUM(R33:R37)</f>
        <v>0</v>
      </c>
      <c r="S32" s="16">
        <f>SUM(S33:S37)</f>
        <v>0</v>
      </c>
      <c r="T32" s="16">
        <f>SUM(T33:T37)</f>
        <v>0</v>
      </c>
      <c r="U32" s="16">
        <f>SUM(U33:U37)</f>
        <v>7646.3450000000003</v>
      </c>
    </row>
    <row r="33" spans="1:21" ht="50.25" customHeight="1" x14ac:dyDescent="0.2">
      <c r="A33" s="78"/>
      <c r="B33" s="78"/>
      <c r="C33" s="78"/>
      <c r="D33" s="6">
        <v>2021</v>
      </c>
      <c r="E33" s="7">
        <f>SUM(F33:I33)</f>
        <v>7071</v>
      </c>
      <c r="F33" s="7">
        <v>0</v>
      </c>
      <c r="G33" s="7">
        <v>0</v>
      </c>
      <c r="H33" s="7">
        <v>0</v>
      </c>
      <c r="I33" s="7">
        <v>7071</v>
      </c>
      <c r="J33" s="80"/>
      <c r="K33" s="83"/>
      <c r="L33" s="83"/>
      <c r="M33" s="86"/>
      <c r="N33" s="151"/>
      <c r="O33" s="152"/>
      <c r="P33" s="4">
        <v>2021</v>
      </c>
      <c r="Q33" s="12">
        <f t="shared" si="6"/>
        <v>5629.3450000000003</v>
      </c>
      <c r="R33" s="12">
        <v>0</v>
      </c>
      <c r="S33" s="12">
        <v>0</v>
      </c>
      <c r="T33" s="12">
        <v>0</v>
      </c>
      <c r="U33" s="17">
        <v>5629.3450000000003</v>
      </c>
    </row>
    <row r="34" spans="1:21" ht="34.5" customHeight="1" x14ac:dyDescent="0.2">
      <c r="A34" s="78"/>
      <c r="B34" s="78"/>
      <c r="C34" s="78"/>
      <c r="D34" s="6">
        <v>2022</v>
      </c>
      <c r="E34" s="7">
        <f>SUM(F34:I34)</f>
        <v>0</v>
      </c>
      <c r="F34" s="7">
        <v>0</v>
      </c>
      <c r="G34" s="7">
        <v>0</v>
      </c>
      <c r="H34" s="7">
        <v>0</v>
      </c>
      <c r="I34" s="7">
        <v>0</v>
      </c>
      <c r="J34" s="80"/>
      <c r="K34" s="83"/>
      <c r="L34" s="83"/>
      <c r="M34" s="86"/>
      <c r="N34" s="151"/>
      <c r="O34" s="152"/>
      <c r="P34" s="4">
        <v>2022</v>
      </c>
      <c r="Q34" s="12">
        <f t="shared" si="6"/>
        <v>2017</v>
      </c>
      <c r="R34" s="1">
        <v>0</v>
      </c>
      <c r="S34" s="1">
        <v>0</v>
      </c>
      <c r="T34" s="1">
        <v>0</v>
      </c>
      <c r="U34" s="1">
        <v>2017</v>
      </c>
    </row>
    <row r="35" spans="1:21" ht="27" customHeight="1" x14ac:dyDescent="0.2">
      <c r="A35" s="78"/>
      <c r="B35" s="78"/>
      <c r="C35" s="78"/>
      <c r="D35" s="6">
        <v>2023</v>
      </c>
      <c r="E35" s="7">
        <f>SUM(F35:I35)</f>
        <v>0</v>
      </c>
      <c r="F35" s="7">
        <v>0</v>
      </c>
      <c r="G35" s="7">
        <v>0</v>
      </c>
      <c r="H35" s="7">
        <v>0</v>
      </c>
      <c r="I35" s="7">
        <v>0</v>
      </c>
      <c r="J35" s="80"/>
      <c r="K35" s="83"/>
      <c r="L35" s="83"/>
      <c r="M35" s="86"/>
      <c r="N35" s="151"/>
      <c r="O35" s="152"/>
      <c r="P35" s="4">
        <v>2023</v>
      </c>
      <c r="Q35" s="12">
        <f t="shared" si="6"/>
        <v>0</v>
      </c>
      <c r="R35" s="1">
        <v>0</v>
      </c>
      <c r="S35" s="1">
        <v>0</v>
      </c>
      <c r="T35" s="1">
        <v>0</v>
      </c>
      <c r="U35" s="1">
        <v>0</v>
      </c>
    </row>
    <row r="36" spans="1:21" ht="27" customHeight="1" x14ac:dyDescent="0.2">
      <c r="A36" s="78"/>
      <c r="B36" s="78"/>
      <c r="C36" s="78"/>
      <c r="D36" s="6">
        <v>2024</v>
      </c>
      <c r="E36" s="7">
        <f>SUM(F36:I36)</f>
        <v>0</v>
      </c>
      <c r="F36" s="7">
        <v>0</v>
      </c>
      <c r="G36" s="7">
        <v>0</v>
      </c>
      <c r="H36" s="7">
        <v>0</v>
      </c>
      <c r="I36" s="7">
        <v>0</v>
      </c>
      <c r="J36" s="80"/>
      <c r="K36" s="83"/>
      <c r="L36" s="83"/>
      <c r="M36" s="86"/>
      <c r="N36" s="151"/>
      <c r="O36" s="152"/>
      <c r="P36" s="4">
        <v>2024</v>
      </c>
      <c r="Q36" s="12">
        <f t="shared" si="6"/>
        <v>0</v>
      </c>
      <c r="R36" s="1">
        <v>0</v>
      </c>
      <c r="S36" s="1">
        <v>0</v>
      </c>
      <c r="T36" s="1">
        <v>0</v>
      </c>
      <c r="U36" s="1">
        <v>0</v>
      </c>
    </row>
    <row r="37" spans="1:21" ht="25.5" customHeight="1" x14ac:dyDescent="0.2">
      <c r="A37" s="78"/>
      <c r="B37" s="78"/>
      <c r="C37" s="78"/>
      <c r="D37" s="18">
        <v>2025</v>
      </c>
      <c r="E37" s="19">
        <f>SUM(F37:I37)</f>
        <v>0</v>
      </c>
      <c r="F37" s="19">
        <v>0</v>
      </c>
      <c r="G37" s="19">
        <v>0</v>
      </c>
      <c r="H37" s="19">
        <v>0</v>
      </c>
      <c r="I37" s="19">
        <v>0</v>
      </c>
      <c r="J37" s="80"/>
      <c r="K37" s="83"/>
      <c r="L37" s="83"/>
      <c r="M37" s="86"/>
      <c r="N37" s="153"/>
      <c r="O37" s="154"/>
      <c r="P37" s="20">
        <v>2025</v>
      </c>
      <c r="Q37" s="12">
        <f t="shared" si="6"/>
        <v>0</v>
      </c>
      <c r="R37" s="1">
        <v>0</v>
      </c>
      <c r="S37" s="1">
        <v>0</v>
      </c>
      <c r="T37" s="1">
        <v>0</v>
      </c>
      <c r="U37" s="1">
        <v>0</v>
      </c>
    </row>
    <row r="38" spans="1:21" ht="14.25" customHeight="1" x14ac:dyDescent="0.2">
      <c r="A38" s="50" t="s">
        <v>18</v>
      </c>
      <c r="B38" s="94" t="s">
        <v>19</v>
      </c>
      <c r="C38" s="94"/>
      <c r="D38" s="94"/>
      <c r="E38" s="94"/>
      <c r="F38" s="94"/>
      <c r="G38" s="94"/>
      <c r="H38" s="94"/>
      <c r="I38" s="94"/>
      <c r="J38" s="94"/>
      <c r="K38" s="94"/>
      <c r="L38" s="94"/>
      <c r="M38" s="94"/>
      <c r="N38" s="95"/>
      <c r="O38" s="95"/>
      <c r="P38" s="95"/>
      <c r="Q38" s="95"/>
      <c r="R38" s="95"/>
      <c r="S38" s="95"/>
      <c r="T38" s="95"/>
      <c r="U38" s="95"/>
    </row>
    <row r="39" spans="1:21" ht="45.75" customHeight="1" x14ac:dyDescent="0.2">
      <c r="A39" s="108" t="s">
        <v>20</v>
      </c>
      <c r="B39" s="109" t="s">
        <v>290</v>
      </c>
      <c r="C39" s="110" t="s">
        <v>15</v>
      </c>
      <c r="D39" s="21" t="s">
        <v>120</v>
      </c>
      <c r="E39" s="22">
        <f>SUM(E40:E44)</f>
        <v>316326</v>
      </c>
      <c r="F39" s="22">
        <f>SUM(F40:F44)</f>
        <v>0</v>
      </c>
      <c r="G39" s="22">
        <f>SUM(G40:G44)</f>
        <v>0</v>
      </c>
      <c r="H39" s="22">
        <f>SUM(H40:H44)</f>
        <v>0</v>
      </c>
      <c r="I39" s="22">
        <f>SUM(I40:I44)</f>
        <v>316326</v>
      </c>
      <c r="J39" s="111" t="s">
        <v>167</v>
      </c>
      <c r="K39" s="110" t="s">
        <v>121</v>
      </c>
      <c r="L39" s="110" t="s">
        <v>149</v>
      </c>
      <c r="M39" s="114" t="s">
        <v>259</v>
      </c>
      <c r="N39" s="155" t="s">
        <v>289</v>
      </c>
      <c r="O39" s="156"/>
      <c r="P39" s="15" t="s">
        <v>3</v>
      </c>
      <c r="Q39" s="12">
        <f t="shared" si="6"/>
        <v>931231.43900000001</v>
      </c>
      <c r="R39" s="23">
        <f>SUM(R40:R44)</f>
        <v>0</v>
      </c>
      <c r="S39" s="23">
        <f>SUM(S40:S44)</f>
        <v>0</v>
      </c>
      <c r="T39" s="23">
        <f>SUM(T40:T44)</f>
        <v>0</v>
      </c>
      <c r="U39" s="23">
        <f>SUM(U40:U44)</f>
        <v>931231.43900000001</v>
      </c>
    </row>
    <row r="40" spans="1:21" ht="53.25" customHeight="1" x14ac:dyDescent="0.2">
      <c r="A40" s="86"/>
      <c r="B40" s="71"/>
      <c r="C40" s="71"/>
      <c r="D40" s="8">
        <v>2021</v>
      </c>
      <c r="E40" s="9">
        <f>SUM(F40:I40)</f>
        <v>61623</v>
      </c>
      <c r="F40" s="9">
        <v>0</v>
      </c>
      <c r="G40" s="9">
        <v>0</v>
      </c>
      <c r="H40" s="9">
        <v>0</v>
      </c>
      <c r="I40" s="9">
        <v>61623</v>
      </c>
      <c r="J40" s="112"/>
      <c r="K40" s="113"/>
      <c r="L40" s="113"/>
      <c r="M40" s="115"/>
      <c r="N40" s="122"/>
      <c r="O40" s="157"/>
      <c r="P40" s="4">
        <v>2021</v>
      </c>
      <c r="Q40" s="12">
        <f t="shared" si="6"/>
        <v>301626.28999999998</v>
      </c>
      <c r="R40" s="1">
        <v>0</v>
      </c>
      <c r="S40" s="1">
        <v>0</v>
      </c>
      <c r="T40" s="1">
        <v>0</v>
      </c>
      <c r="U40" s="1">
        <v>301626.28999999998</v>
      </c>
    </row>
    <row r="41" spans="1:21" ht="50.25" customHeight="1" x14ac:dyDescent="0.2">
      <c r="A41" s="86"/>
      <c r="B41" s="71"/>
      <c r="C41" s="71"/>
      <c r="D41" s="8">
        <v>2022</v>
      </c>
      <c r="E41" s="9">
        <f>SUM(F41:I41)</f>
        <v>122300</v>
      </c>
      <c r="F41" s="9">
        <v>0</v>
      </c>
      <c r="G41" s="9">
        <v>0</v>
      </c>
      <c r="H41" s="9">
        <v>0</v>
      </c>
      <c r="I41" s="9">
        <v>122300</v>
      </c>
      <c r="J41" s="112"/>
      <c r="K41" s="113"/>
      <c r="L41" s="113"/>
      <c r="M41" s="115"/>
      <c r="N41" s="122"/>
      <c r="O41" s="157"/>
      <c r="P41" s="4">
        <v>2022</v>
      </c>
      <c r="Q41" s="12">
        <f t="shared" si="6"/>
        <v>407580.91</v>
      </c>
      <c r="R41" s="1">
        <v>0</v>
      </c>
      <c r="S41" s="1">
        <v>0</v>
      </c>
      <c r="T41" s="1">
        <v>0</v>
      </c>
      <c r="U41" s="1">
        <v>407580.91</v>
      </c>
    </row>
    <row r="42" spans="1:21" ht="68.25" customHeight="1" x14ac:dyDescent="0.2">
      <c r="A42" s="86"/>
      <c r="B42" s="71"/>
      <c r="C42" s="71"/>
      <c r="D42" s="8">
        <v>2023</v>
      </c>
      <c r="E42" s="9">
        <f>SUM(F42:I42)</f>
        <v>132403</v>
      </c>
      <c r="F42" s="9">
        <v>0</v>
      </c>
      <c r="G42" s="9">
        <v>0</v>
      </c>
      <c r="H42" s="9">
        <v>0</v>
      </c>
      <c r="I42" s="9">
        <v>132403</v>
      </c>
      <c r="J42" s="112"/>
      <c r="K42" s="113"/>
      <c r="L42" s="113"/>
      <c r="M42" s="115"/>
      <c r="N42" s="122"/>
      <c r="O42" s="157"/>
      <c r="P42" s="4">
        <v>2023</v>
      </c>
      <c r="Q42" s="12">
        <f>R42+S42+T42+U42</f>
        <v>384835.03</v>
      </c>
      <c r="R42" s="12">
        <v>0</v>
      </c>
      <c r="S42" s="12">
        <v>0</v>
      </c>
      <c r="T42" s="12">
        <v>0</v>
      </c>
      <c r="U42" s="12">
        <v>384835.03</v>
      </c>
    </row>
    <row r="43" spans="1:21" ht="57" customHeight="1" x14ac:dyDescent="0.2">
      <c r="A43" s="86"/>
      <c r="B43" s="71"/>
      <c r="C43" s="71"/>
      <c r="D43" s="8">
        <v>2024</v>
      </c>
      <c r="E43" s="9">
        <f>SUM(F43:I43)</f>
        <v>0</v>
      </c>
      <c r="F43" s="9">
        <v>0</v>
      </c>
      <c r="G43" s="9">
        <v>0</v>
      </c>
      <c r="H43" s="9">
        <v>0</v>
      </c>
      <c r="I43" s="9">
        <v>0</v>
      </c>
      <c r="J43" s="112"/>
      <c r="K43" s="113"/>
      <c r="L43" s="113"/>
      <c r="M43" s="115"/>
      <c r="N43" s="122"/>
      <c r="O43" s="157"/>
      <c r="P43" s="4">
        <v>2024</v>
      </c>
      <c r="Q43" s="12">
        <f t="shared" si="6"/>
        <v>-162810.791</v>
      </c>
      <c r="R43" s="1">
        <v>0</v>
      </c>
      <c r="S43" s="1">
        <v>0</v>
      </c>
      <c r="T43" s="1">
        <v>0</v>
      </c>
      <c r="U43" s="1">
        <v>-162810.791</v>
      </c>
    </row>
    <row r="44" spans="1:21" ht="78.75" customHeight="1" x14ac:dyDescent="0.2">
      <c r="A44" s="87"/>
      <c r="B44" s="71"/>
      <c r="C44" s="71"/>
      <c r="D44" s="8">
        <v>2025</v>
      </c>
      <c r="E44" s="9">
        <f>SUM(F44:I44)</f>
        <v>0</v>
      </c>
      <c r="F44" s="9">
        <v>0</v>
      </c>
      <c r="G44" s="9">
        <v>0</v>
      </c>
      <c r="H44" s="9">
        <v>0</v>
      </c>
      <c r="I44" s="9">
        <v>0</v>
      </c>
      <c r="J44" s="112"/>
      <c r="K44" s="113"/>
      <c r="L44" s="113"/>
      <c r="M44" s="115"/>
      <c r="N44" s="114"/>
      <c r="O44" s="158"/>
      <c r="P44" s="4">
        <v>2025</v>
      </c>
      <c r="Q44" s="12">
        <f t="shared" si="6"/>
        <v>0</v>
      </c>
      <c r="R44" s="1">
        <v>0</v>
      </c>
      <c r="S44" s="1">
        <v>0</v>
      </c>
      <c r="T44" s="1">
        <v>0</v>
      </c>
      <c r="U44" s="1">
        <v>0</v>
      </c>
    </row>
    <row r="45" spans="1:21" ht="78.75" customHeight="1" x14ac:dyDescent="0.2">
      <c r="A45" s="118" t="s">
        <v>278</v>
      </c>
      <c r="B45" s="109" t="s">
        <v>291</v>
      </c>
      <c r="C45" s="110" t="s">
        <v>61</v>
      </c>
      <c r="D45" s="21" t="s">
        <v>120</v>
      </c>
      <c r="E45" s="22">
        <f>SUM(E46:E50)</f>
        <v>934800</v>
      </c>
      <c r="F45" s="22">
        <f>SUM(F46:F50)</f>
        <v>0</v>
      </c>
      <c r="G45" s="22">
        <f>SUM(G46:G50)</f>
        <v>0</v>
      </c>
      <c r="H45" s="22">
        <f>SUM(H46:H50)</f>
        <v>0</v>
      </c>
      <c r="I45" s="22">
        <f>SUM(I46:I50)</f>
        <v>934800</v>
      </c>
      <c r="J45" s="80" t="s">
        <v>271</v>
      </c>
      <c r="K45" s="110" t="s">
        <v>121</v>
      </c>
      <c r="L45" s="81" t="s">
        <v>149</v>
      </c>
      <c r="M45" s="122" t="s">
        <v>259</v>
      </c>
      <c r="N45" s="159" t="s">
        <v>292</v>
      </c>
      <c r="O45" s="150"/>
      <c r="P45" s="15" t="s">
        <v>3</v>
      </c>
      <c r="Q45" s="1">
        <f>R45+S45+T45+U45</f>
        <v>4062.9760000000001</v>
      </c>
      <c r="R45" s="16">
        <f>SUM(R46:R50)</f>
        <v>0</v>
      </c>
      <c r="S45" s="16">
        <f>SUM(S46:S50)</f>
        <v>0</v>
      </c>
      <c r="T45" s="16">
        <f>SUM(T46:T50)</f>
        <v>0</v>
      </c>
      <c r="U45" s="16">
        <f>SUM(U46:U50)</f>
        <v>4062.9760000000001</v>
      </c>
    </row>
    <row r="46" spans="1:21" ht="58.5" customHeight="1" x14ac:dyDescent="0.2">
      <c r="A46" s="78"/>
      <c r="B46" s="71"/>
      <c r="C46" s="71"/>
      <c r="D46" s="8">
        <v>2021</v>
      </c>
      <c r="E46" s="9">
        <f>SUM(F46:I46)</f>
        <v>0</v>
      </c>
      <c r="F46" s="9">
        <v>0</v>
      </c>
      <c r="G46" s="9">
        <v>0</v>
      </c>
      <c r="H46" s="9">
        <v>0</v>
      </c>
      <c r="I46" s="9">
        <v>0</v>
      </c>
      <c r="J46" s="80"/>
      <c r="K46" s="113"/>
      <c r="L46" s="83"/>
      <c r="M46" s="122"/>
      <c r="N46" s="151"/>
      <c r="O46" s="152"/>
      <c r="P46" s="4">
        <v>2021</v>
      </c>
      <c r="Q46" s="1">
        <f t="shared" si="6"/>
        <v>0</v>
      </c>
      <c r="R46" s="1">
        <v>0</v>
      </c>
      <c r="S46" s="1">
        <v>0</v>
      </c>
      <c r="T46" s="1">
        <v>0</v>
      </c>
      <c r="U46" s="1">
        <v>0</v>
      </c>
    </row>
    <row r="47" spans="1:21" ht="48" customHeight="1" x14ac:dyDescent="0.2">
      <c r="A47" s="78"/>
      <c r="B47" s="71"/>
      <c r="C47" s="71"/>
      <c r="D47" s="8">
        <v>2022</v>
      </c>
      <c r="E47" s="9">
        <f>SUM(F47:I47)</f>
        <v>10500</v>
      </c>
      <c r="F47" s="9">
        <v>0</v>
      </c>
      <c r="G47" s="9">
        <v>0</v>
      </c>
      <c r="H47" s="9">
        <v>0</v>
      </c>
      <c r="I47" s="9">
        <v>10500</v>
      </c>
      <c r="J47" s="80"/>
      <c r="K47" s="113"/>
      <c r="L47" s="83"/>
      <c r="M47" s="122"/>
      <c r="N47" s="151"/>
      <c r="O47" s="152"/>
      <c r="P47" s="4">
        <v>2022</v>
      </c>
      <c r="Q47" s="1">
        <f t="shared" si="6"/>
        <v>1687.57</v>
      </c>
      <c r="R47" s="1">
        <v>0</v>
      </c>
      <c r="S47" s="1">
        <v>0</v>
      </c>
      <c r="T47" s="1">
        <v>0</v>
      </c>
      <c r="U47" s="1">
        <v>1687.57</v>
      </c>
    </row>
    <row r="48" spans="1:21" ht="58.5" customHeight="1" x14ac:dyDescent="0.2">
      <c r="A48" s="78"/>
      <c r="B48" s="71"/>
      <c r="C48" s="71"/>
      <c r="D48" s="8">
        <v>2023</v>
      </c>
      <c r="E48" s="9">
        <f>SUM(F48:I48)</f>
        <v>647600</v>
      </c>
      <c r="F48" s="9">
        <v>0</v>
      </c>
      <c r="G48" s="9">
        <v>0</v>
      </c>
      <c r="H48" s="9">
        <v>0</v>
      </c>
      <c r="I48" s="9">
        <v>647600</v>
      </c>
      <c r="J48" s="80"/>
      <c r="K48" s="113"/>
      <c r="L48" s="83"/>
      <c r="M48" s="122"/>
      <c r="N48" s="151"/>
      <c r="O48" s="152"/>
      <c r="P48" s="4">
        <v>2023</v>
      </c>
      <c r="Q48" s="1">
        <f>R48+S48+T48+U48</f>
        <v>1230.556</v>
      </c>
      <c r="R48" s="1">
        <v>0</v>
      </c>
      <c r="S48" s="1">
        <v>0</v>
      </c>
      <c r="T48" s="1">
        <v>0</v>
      </c>
      <c r="U48" s="1">
        <v>1230.556</v>
      </c>
    </row>
    <row r="49" spans="1:21" ht="75.75" customHeight="1" x14ac:dyDescent="0.2">
      <c r="A49" s="78"/>
      <c r="B49" s="71"/>
      <c r="C49" s="71"/>
      <c r="D49" s="8">
        <v>2024</v>
      </c>
      <c r="E49" s="9">
        <f>SUM(F49:I49)</f>
        <v>276700</v>
      </c>
      <c r="F49" s="9">
        <v>0</v>
      </c>
      <c r="G49" s="9">
        <v>0</v>
      </c>
      <c r="H49" s="9">
        <v>0</v>
      </c>
      <c r="I49" s="9">
        <v>276700</v>
      </c>
      <c r="J49" s="80"/>
      <c r="K49" s="113"/>
      <c r="L49" s="83"/>
      <c r="M49" s="122"/>
      <c r="N49" s="151"/>
      <c r="O49" s="152"/>
      <c r="P49" s="4">
        <v>2024</v>
      </c>
      <c r="Q49" s="12">
        <f t="shared" si="6"/>
        <v>1144.8499999999999</v>
      </c>
      <c r="R49" s="1">
        <v>0</v>
      </c>
      <c r="S49" s="1">
        <v>0</v>
      </c>
      <c r="T49" s="1">
        <v>0</v>
      </c>
      <c r="U49" s="1">
        <v>1144.8499999999999</v>
      </c>
    </row>
    <row r="50" spans="1:21" ht="77.25" customHeight="1" x14ac:dyDescent="0.2">
      <c r="A50" s="79"/>
      <c r="B50" s="71"/>
      <c r="C50" s="71"/>
      <c r="D50" s="8">
        <v>2025</v>
      </c>
      <c r="E50" s="9">
        <f>SUM(F50:I50)</f>
        <v>0</v>
      </c>
      <c r="F50" s="9">
        <v>0</v>
      </c>
      <c r="G50" s="9">
        <v>0</v>
      </c>
      <c r="H50" s="9">
        <v>0</v>
      </c>
      <c r="I50" s="9">
        <v>0</v>
      </c>
      <c r="J50" s="82"/>
      <c r="K50" s="113"/>
      <c r="L50" s="84"/>
      <c r="M50" s="123"/>
      <c r="N50" s="153"/>
      <c r="O50" s="154"/>
      <c r="P50" s="4">
        <v>2025</v>
      </c>
      <c r="Q50" s="12">
        <f t="shared" si="6"/>
        <v>0</v>
      </c>
      <c r="R50" s="1">
        <v>0</v>
      </c>
      <c r="S50" s="1">
        <v>0</v>
      </c>
      <c r="T50" s="1">
        <v>0</v>
      </c>
      <c r="U50" s="1">
        <v>0</v>
      </c>
    </row>
    <row r="51" spans="1:21" ht="39.75" customHeight="1" x14ac:dyDescent="0.2">
      <c r="A51" s="118" t="s">
        <v>133</v>
      </c>
      <c r="B51" s="80" t="s">
        <v>293</v>
      </c>
      <c r="C51" s="81" t="s">
        <v>44</v>
      </c>
      <c r="D51" s="2" t="s">
        <v>3</v>
      </c>
      <c r="E51" s="3">
        <f>SUM(E52:E56)</f>
        <v>115096</v>
      </c>
      <c r="F51" s="3">
        <f>SUM(F52:F56)</f>
        <v>0</v>
      </c>
      <c r="G51" s="3">
        <f>SUM(G52:G56)</f>
        <v>0</v>
      </c>
      <c r="H51" s="3">
        <f>SUM(H52:H56)</f>
        <v>0</v>
      </c>
      <c r="I51" s="3">
        <f>SUM(I52:I56)</f>
        <v>115096</v>
      </c>
      <c r="J51" s="80" t="s">
        <v>168</v>
      </c>
      <c r="K51" s="120" t="s">
        <v>156</v>
      </c>
      <c r="L51" s="81" t="s">
        <v>149</v>
      </c>
      <c r="M51" s="85" t="s">
        <v>260</v>
      </c>
      <c r="N51" s="159" t="s">
        <v>294</v>
      </c>
      <c r="O51" s="150"/>
      <c r="P51" s="4" t="s">
        <v>3</v>
      </c>
      <c r="Q51" s="12">
        <f t="shared" si="6"/>
        <v>20699.5</v>
      </c>
      <c r="R51" s="1">
        <f>SUM(R52:R56)</f>
        <v>0</v>
      </c>
      <c r="S51" s="1">
        <f>SUM(S52:S56)</f>
        <v>0</v>
      </c>
      <c r="T51" s="1">
        <f>SUM(T52:T56)</f>
        <v>0</v>
      </c>
      <c r="U51" s="1">
        <f>SUM(U52:U56)</f>
        <v>20699.5</v>
      </c>
    </row>
    <row r="52" spans="1:21" ht="29.25" customHeight="1" x14ac:dyDescent="0.2">
      <c r="A52" s="78"/>
      <c r="B52" s="78"/>
      <c r="C52" s="78"/>
      <c r="D52" s="6">
        <v>2021</v>
      </c>
      <c r="E52" s="7">
        <f>SUM(F52:I52)</f>
        <v>115096</v>
      </c>
      <c r="F52" s="7">
        <v>0</v>
      </c>
      <c r="G52" s="7">
        <v>0</v>
      </c>
      <c r="H52" s="7">
        <v>0</v>
      </c>
      <c r="I52" s="7">
        <v>115096</v>
      </c>
      <c r="J52" s="80"/>
      <c r="K52" s="83"/>
      <c r="L52" s="83"/>
      <c r="M52" s="86"/>
      <c r="N52" s="151"/>
      <c r="O52" s="152"/>
      <c r="P52" s="4">
        <v>2021</v>
      </c>
      <c r="Q52" s="12">
        <f t="shared" si="6"/>
        <v>0</v>
      </c>
      <c r="R52" s="12">
        <v>0</v>
      </c>
      <c r="S52" s="12">
        <v>0</v>
      </c>
      <c r="T52" s="12">
        <v>0</v>
      </c>
      <c r="U52" s="17">
        <v>0</v>
      </c>
    </row>
    <row r="53" spans="1:21" ht="29.25" customHeight="1" x14ac:dyDescent="0.2">
      <c r="A53" s="78"/>
      <c r="B53" s="78"/>
      <c r="C53" s="78"/>
      <c r="D53" s="6">
        <v>2022</v>
      </c>
      <c r="E53" s="7">
        <f>SUM(F53:I53)</f>
        <v>0</v>
      </c>
      <c r="F53" s="7">
        <v>0</v>
      </c>
      <c r="G53" s="7">
        <v>0</v>
      </c>
      <c r="H53" s="7">
        <v>0</v>
      </c>
      <c r="I53" s="7">
        <v>0</v>
      </c>
      <c r="J53" s="80"/>
      <c r="K53" s="83"/>
      <c r="L53" s="83"/>
      <c r="M53" s="86"/>
      <c r="N53" s="151"/>
      <c r="O53" s="152"/>
      <c r="P53" s="4">
        <v>2022</v>
      </c>
      <c r="Q53" s="12">
        <f t="shared" si="6"/>
        <v>20699.5</v>
      </c>
      <c r="R53" s="1">
        <v>0</v>
      </c>
      <c r="S53" s="1">
        <v>0</v>
      </c>
      <c r="T53" s="1">
        <v>0</v>
      </c>
      <c r="U53" s="1">
        <v>20699.5</v>
      </c>
    </row>
    <row r="54" spans="1:21" ht="32.25" customHeight="1" x14ac:dyDescent="0.2">
      <c r="A54" s="78"/>
      <c r="B54" s="78"/>
      <c r="C54" s="78"/>
      <c r="D54" s="6">
        <v>2023</v>
      </c>
      <c r="E54" s="7">
        <f>SUM(F54:I54)</f>
        <v>0</v>
      </c>
      <c r="F54" s="7">
        <v>0</v>
      </c>
      <c r="G54" s="7">
        <v>0</v>
      </c>
      <c r="H54" s="7">
        <v>0</v>
      </c>
      <c r="I54" s="7">
        <v>0</v>
      </c>
      <c r="J54" s="80"/>
      <c r="K54" s="83"/>
      <c r="L54" s="83"/>
      <c r="M54" s="86"/>
      <c r="N54" s="151"/>
      <c r="O54" s="152"/>
      <c r="P54" s="4">
        <v>2023</v>
      </c>
      <c r="Q54" s="12">
        <f t="shared" si="6"/>
        <v>0</v>
      </c>
      <c r="R54" s="1">
        <v>0</v>
      </c>
      <c r="S54" s="1">
        <v>0</v>
      </c>
      <c r="T54" s="1">
        <v>0</v>
      </c>
      <c r="U54" s="1">
        <v>0</v>
      </c>
    </row>
    <row r="55" spans="1:21" ht="17.25" customHeight="1" x14ac:dyDescent="0.2">
      <c r="A55" s="78"/>
      <c r="B55" s="78"/>
      <c r="C55" s="78"/>
      <c r="D55" s="6">
        <v>2024</v>
      </c>
      <c r="E55" s="7">
        <f>SUM(F55:I55)</f>
        <v>0</v>
      </c>
      <c r="F55" s="7">
        <v>0</v>
      </c>
      <c r="G55" s="7">
        <v>0</v>
      </c>
      <c r="H55" s="7">
        <v>0</v>
      </c>
      <c r="I55" s="7">
        <v>0</v>
      </c>
      <c r="J55" s="80"/>
      <c r="K55" s="83"/>
      <c r="L55" s="83"/>
      <c r="M55" s="86"/>
      <c r="N55" s="151"/>
      <c r="O55" s="152"/>
      <c r="P55" s="4">
        <v>2024</v>
      </c>
      <c r="Q55" s="12">
        <f t="shared" si="6"/>
        <v>0</v>
      </c>
      <c r="R55" s="1">
        <v>0</v>
      </c>
      <c r="S55" s="1">
        <v>0</v>
      </c>
      <c r="T55" s="1">
        <v>0</v>
      </c>
      <c r="U55" s="1">
        <v>0</v>
      </c>
    </row>
    <row r="56" spans="1:21" ht="30" customHeight="1" x14ac:dyDescent="0.2">
      <c r="A56" s="78"/>
      <c r="B56" s="78"/>
      <c r="C56" s="78"/>
      <c r="D56" s="18">
        <v>2025</v>
      </c>
      <c r="E56" s="19">
        <f>SUM(F56:I56)</f>
        <v>0</v>
      </c>
      <c r="F56" s="19">
        <v>0</v>
      </c>
      <c r="G56" s="19">
        <v>0</v>
      </c>
      <c r="H56" s="19">
        <v>0</v>
      </c>
      <c r="I56" s="19">
        <v>0</v>
      </c>
      <c r="J56" s="80"/>
      <c r="K56" s="83"/>
      <c r="L56" s="83"/>
      <c r="M56" s="86"/>
      <c r="N56" s="153"/>
      <c r="O56" s="154"/>
      <c r="P56" s="20">
        <v>2025</v>
      </c>
      <c r="Q56" s="12">
        <f t="shared" si="6"/>
        <v>0</v>
      </c>
      <c r="R56" s="1">
        <v>0</v>
      </c>
      <c r="S56" s="1">
        <v>0</v>
      </c>
      <c r="T56" s="1">
        <v>0</v>
      </c>
      <c r="U56" s="1">
        <v>0</v>
      </c>
    </row>
    <row r="57" spans="1:21" x14ac:dyDescent="0.2">
      <c r="A57" s="50" t="s">
        <v>21</v>
      </c>
      <c r="B57" s="94" t="s">
        <v>22</v>
      </c>
      <c r="C57" s="71"/>
      <c r="D57" s="71"/>
      <c r="E57" s="71"/>
      <c r="F57" s="71"/>
      <c r="G57" s="71"/>
      <c r="H57" s="71"/>
      <c r="I57" s="71"/>
      <c r="J57" s="71"/>
      <c r="K57" s="71"/>
      <c r="L57" s="71"/>
      <c r="M57" s="71"/>
      <c r="N57" s="95"/>
      <c r="O57" s="95"/>
      <c r="P57" s="95"/>
      <c r="Q57" s="95"/>
      <c r="R57" s="95"/>
      <c r="S57" s="95"/>
      <c r="T57" s="95"/>
      <c r="U57" s="95"/>
    </row>
    <row r="58" spans="1:21" ht="72" customHeight="1" x14ac:dyDescent="0.2">
      <c r="A58" s="77" t="s">
        <v>23</v>
      </c>
      <c r="B58" s="80" t="s">
        <v>295</v>
      </c>
      <c r="C58" s="81" t="s">
        <v>110</v>
      </c>
      <c r="D58" s="2" t="s">
        <v>3</v>
      </c>
      <c r="E58" s="3">
        <f>SUM(E59:E63)</f>
        <v>27786031</v>
      </c>
      <c r="F58" s="3">
        <f>SUM(F59:F63)</f>
        <v>0</v>
      </c>
      <c r="G58" s="3">
        <f>SUM(G59:G63)</f>
        <v>0</v>
      </c>
      <c r="H58" s="3">
        <f>SUM(H59:H63)</f>
        <v>0</v>
      </c>
      <c r="I58" s="3">
        <f>SUM(I59:I63)</f>
        <v>27786031</v>
      </c>
      <c r="J58" s="80" t="s">
        <v>169</v>
      </c>
      <c r="K58" s="81" t="s">
        <v>122</v>
      </c>
      <c r="L58" s="81" t="s">
        <v>151</v>
      </c>
      <c r="M58" s="85" t="s">
        <v>170</v>
      </c>
      <c r="N58" s="159" t="s">
        <v>296</v>
      </c>
      <c r="O58" s="150"/>
      <c r="P58" s="8" t="s">
        <v>3</v>
      </c>
      <c r="Q58" s="12">
        <f t="shared" si="6"/>
        <v>7373851.9220000003</v>
      </c>
      <c r="R58" s="1">
        <f>SUM(R59:R63)</f>
        <v>0</v>
      </c>
      <c r="S58" s="1">
        <f>SUM(S59:S63)</f>
        <v>0</v>
      </c>
      <c r="T58" s="1">
        <f>SUM(T59:T63)</f>
        <v>0</v>
      </c>
      <c r="U58" s="1">
        <f>SUM(U59:U63)</f>
        <v>7373851.9220000003</v>
      </c>
    </row>
    <row r="59" spans="1:21" ht="69" customHeight="1" x14ac:dyDescent="0.2">
      <c r="A59" s="78"/>
      <c r="B59" s="78"/>
      <c r="C59" s="78"/>
      <c r="D59" s="6">
        <v>2021</v>
      </c>
      <c r="E59" s="7">
        <f>F59+G59+H59+I59</f>
        <v>655077</v>
      </c>
      <c r="F59" s="7">
        <v>0</v>
      </c>
      <c r="G59" s="7">
        <v>0</v>
      </c>
      <c r="H59" s="7">
        <v>0</v>
      </c>
      <c r="I59" s="7">
        <f>480000+175077</f>
        <v>655077</v>
      </c>
      <c r="J59" s="80"/>
      <c r="K59" s="83"/>
      <c r="L59" s="83"/>
      <c r="M59" s="86"/>
      <c r="N59" s="151"/>
      <c r="O59" s="152"/>
      <c r="P59" s="8">
        <v>2021</v>
      </c>
      <c r="Q59" s="12">
        <f t="shared" si="6"/>
        <v>899149.97199999995</v>
      </c>
      <c r="R59" s="12">
        <v>0</v>
      </c>
      <c r="S59" s="1">
        <v>0</v>
      </c>
      <c r="T59" s="1">
        <v>0</v>
      </c>
      <c r="U59" s="1">
        <v>899149.97199999995</v>
      </c>
    </row>
    <row r="60" spans="1:21" ht="62.25" customHeight="1" x14ac:dyDescent="0.2">
      <c r="A60" s="78"/>
      <c r="B60" s="78"/>
      <c r="C60" s="78"/>
      <c r="D60" s="6">
        <v>2022</v>
      </c>
      <c r="E60" s="7">
        <f>F60+G60+H60+I60</f>
        <v>2103994</v>
      </c>
      <c r="F60" s="7">
        <v>0</v>
      </c>
      <c r="G60" s="7">
        <v>0</v>
      </c>
      <c r="H60" s="7">
        <v>0</v>
      </c>
      <c r="I60" s="7">
        <v>2103994</v>
      </c>
      <c r="J60" s="80"/>
      <c r="K60" s="83"/>
      <c r="L60" s="83"/>
      <c r="M60" s="86"/>
      <c r="N60" s="151"/>
      <c r="O60" s="152"/>
      <c r="P60" s="8">
        <v>2022</v>
      </c>
      <c r="Q60" s="12">
        <f t="shared" si="6"/>
        <v>1983170.03</v>
      </c>
      <c r="R60" s="1">
        <v>0</v>
      </c>
      <c r="S60" s="1">
        <v>0</v>
      </c>
      <c r="T60" s="1">
        <v>0</v>
      </c>
      <c r="U60" s="1">
        <v>1983170.03</v>
      </c>
    </row>
    <row r="61" spans="1:21" ht="54.75" customHeight="1" x14ac:dyDescent="0.2">
      <c r="A61" s="78"/>
      <c r="B61" s="78"/>
      <c r="C61" s="78"/>
      <c r="D61" s="6">
        <v>2023</v>
      </c>
      <c r="E61" s="7">
        <f>F61+G61+H61+I61</f>
        <v>4755735</v>
      </c>
      <c r="F61" s="7">
        <v>0</v>
      </c>
      <c r="G61" s="7">
        <v>0</v>
      </c>
      <c r="H61" s="7">
        <v>0</v>
      </c>
      <c r="I61" s="7">
        <v>4755735</v>
      </c>
      <c r="J61" s="80"/>
      <c r="K61" s="83"/>
      <c r="L61" s="83"/>
      <c r="M61" s="86"/>
      <c r="N61" s="151"/>
      <c r="O61" s="152"/>
      <c r="P61" s="8">
        <v>2023</v>
      </c>
      <c r="Q61" s="12">
        <f t="shared" si="6"/>
        <v>2351847.6</v>
      </c>
      <c r="R61" s="1">
        <v>0</v>
      </c>
      <c r="S61" s="1">
        <v>0</v>
      </c>
      <c r="T61" s="1">
        <v>0</v>
      </c>
      <c r="U61" s="1">
        <v>2351847.6</v>
      </c>
    </row>
    <row r="62" spans="1:21" ht="90" customHeight="1" x14ac:dyDescent="0.2">
      <c r="A62" s="78"/>
      <c r="B62" s="78"/>
      <c r="C62" s="78"/>
      <c r="D62" s="6">
        <v>2024</v>
      </c>
      <c r="E62" s="7">
        <f>F62+G62+H62+I62</f>
        <v>5643566</v>
      </c>
      <c r="F62" s="7">
        <v>0</v>
      </c>
      <c r="G62" s="7">
        <v>0</v>
      </c>
      <c r="H62" s="7">
        <v>0</v>
      </c>
      <c r="I62" s="7">
        <v>5643566</v>
      </c>
      <c r="J62" s="80"/>
      <c r="K62" s="83"/>
      <c r="L62" s="83"/>
      <c r="M62" s="86"/>
      <c r="N62" s="151"/>
      <c r="O62" s="152"/>
      <c r="P62" s="8">
        <v>2024</v>
      </c>
      <c r="Q62" s="12">
        <f t="shared" si="6"/>
        <v>1022814.32</v>
      </c>
      <c r="R62" s="1">
        <v>0</v>
      </c>
      <c r="S62" s="1">
        <v>0</v>
      </c>
      <c r="T62" s="1">
        <v>0</v>
      </c>
      <c r="U62" s="1">
        <v>1022814.32</v>
      </c>
    </row>
    <row r="63" spans="1:21" ht="61.5" customHeight="1" x14ac:dyDescent="0.2">
      <c r="A63" s="79"/>
      <c r="B63" s="79"/>
      <c r="C63" s="79"/>
      <c r="D63" s="6">
        <v>2025</v>
      </c>
      <c r="E63" s="7">
        <f>F63+G63+H63+I63</f>
        <v>14627659</v>
      </c>
      <c r="F63" s="7">
        <v>0</v>
      </c>
      <c r="G63" s="7">
        <v>0</v>
      </c>
      <c r="H63" s="7">
        <v>0</v>
      </c>
      <c r="I63" s="7">
        <f>5800134+8827525</f>
        <v>14627659</v>
      </c>
      <c r="J63" s="82"/>
      <c r="K63" s="84"/>
      <c r="L63" s="84"/>
      <c r="M63" s="86"/>
      <c r="N63" s="153"/>
      <c r="O63" s="154"/>
      <c r="P63" s="8">
        <v>2025</v>
      </c>
      <c r="Q63" s="12">
        <v>1116870</v>
      </c>
      <c r="R63" s="1">
        <v>0</v>
      </c>
      <c r="S63" s="1">
        <v>0</v>
      </c>
      <c r="T63" s="1">
        <v>0</v>
      </c>
      <c r="U63" s="1">
        <v>1116870</v>
      </c>
    </row>
    <row r="64" spans="1:21" ht="53.25" customHeight="1" x14ac:dyDescent="0.2">
      <c r="A64" s="118" t="s">
        <v>24</v>
      </c>
      <c r="B64" s="124" t="s">
        <v>297</v>
      </c>
      <c r="C64" s="120" t="s">
        <v>9</v>
      </c>
      <c r="D64" s="6" t="s">
        <v>3</v>
      </c>
      <c r="E64" s="7">
        <f>SUM(E65:E69)</f>
        <v>685000</v>
      </c>
      <c r="F64" s="7">
        <f>SUM(F65:F69)</f>
        <v>15000</v>
      </c>
      <c r="G64" s="7">
        <f>SUM(G65:G69)</f>
        <v>170000</v>
      </c>
      <c r="H64" s="7">
        <f>SUM(H65:H69)</f>
        <v>0</v>
      </c>
      <c r="I64" s="7">
        <f>SUM(I65:I69)</f>
        <v>500000</v>
      </c>
      <c r="J64" s="119" t="s">
        <v>171</v>
      </c>
      <c r="K64" s="120" t="s">
        <v>87</v>
      </c>
      <c r="L64" s="125" t="s">
        <v>150</v>
      </c>
      <c r="M64" s="115" t="s">
        <v>172</v>
      </c>
      <c r="N64" s="159" t="s">
        <v>298</v>
      </c>
      <c r="O64" s="150"/>
      <c r="P64" s="8" t="s">
        <v>3</v>
      </c>
      <c r="Q64" s="1">
        <f t="shared" ref="Q64:Q77" si="7">R64+S64+T64+U64</f>
        <v>5800</v>
      </c>
      <c r="R64" s="1">
        <v>0</v>
      </c>
      <c r="S64" s="1">
        <v>0</v>
      </c>
      <c r="T64" s="1">
        <v>0</v>
      </c>
      <c r="U64" s="1">
        <v>5800</v>
      </c>
    </row>
    <row r="65" spans="1:22" ht="62.25" customHeight="1" x14ac:dyDescent="0.2">
      <c r="A65" s="78"/>
      <c r="B65" s="78"/>
      <c r="C65" s="78"/>
      <c r="D65" s="6">
        <v>2021</v>
      </c>
      <c r="E65" s="7">
        <f>SUM(F65:I65)</f>
        <v>20000</v>
      </c>
      <c r="F65" s="7">
        <v>0</v>
      </c>
      <c r="G65" s="7">
        <v>0</v>
      </c>
      <c r="H65" s="7">
        <v>0</v>
      </c>
      <c r="I65" s="7">
        <v>20000</v>
      </c>
      <c r="J65" s="80"/>
      <c r="K65" s="83"/>
      <c r="L65" s="126"/>
      <c r="M65" s="69"/>
      <c r="N65" s="151"/>
      <c r="O65" s="152"/>
      <c r="P65" s="8">
        <v>2021</v>
      </c>
      <c r="Q65" s="1">
        <f t="shared" si="7"/>
        <v>5800</v>
      </c>
      <c r="R65" s="1">
        <v>0</v>
      </c>
      <c r="S65" s="1">
        <v>0</v>
      </c>
      <c r="T65" s="1">
        <v>0</v>
      </c>
      <c r="U65" s="1">
        <v>5800</v>
      </c>
    </row>
    <row r="66" spans="1:22" ht="68.25" customHeight="1" x14ac:dyDescent="0.2">
      <c r="A66" s="78"/>
      <c r="B66" s="78"/>
      <c r="C66" s="78"/>
      <c r="D66" s="6">
        <v>2022</v>
      </c>
      <c r="E66" s="7">
        <f>SUM(F66:I66)</f>
        <v>120000</v>
      </c>
      <c r="F66" s="7">
        <v>0</v>
      </c>
      <c r="G66" s="7">
        <v>0</v>
      </c>
      <c r="H66" s="7">
        <v>0</v>
      </c>
      <c r="I66" s="7">
        <v>120000</v>
      </c>
      <c r="J66" s="80"/>
      <c r="K66" s="83"/>
      <c r="L66" s="126"/>
      <c r="M66" s="69"/>
      <c r="N66" s="151"/>
      <c r="O66" s="152"/>
      <c r="P66" s="8">
        <v>2022</v>
      </c>
      <c r="Q66" s="1">
        <f t="shared" si="7"/>
        <v>0</v>
      </c>
      <c r="R66" s="1">
        <v>0</v>
      </c>
      <c r="S66" s="1">
        <v>0</v>
      </c>
      <c r="T66" s="1">
        <v>0</v>
      </c>
      <c r="U66" s="1">
        <v>0</v>
      </c>
      <c r="V66" s="8" t="s">
        <v>255</v>
      </c>
    </row>
    <row r="67" spans="1:22" ht="51" customHeight="1" x14ac:dyDescent="0.2">
      <c r="A67" s="78"/>
      <c r="B67" s="78"/>
      <c r="C67" s="78"/>
      <c r="D67" s="6">
        <v>2023</v>
      </c>
      <c r="E67" s="7">
        <f>SUM(F67:I67)</f>
        <v>185000</v>
      </c>
      <c r="F67" s="7">
        <v>5000</v>
      </c>
      <c r="G67" s="7">
        <v>60000</v>
      </c>
      <c r="H67" s="7">
        <v>0</v>
      </c>
      <c r="I67" s="7">
        <v>120000</v>
      </c>
      <c r="J67" s="80"/>
      <c r="K67" s="83"/>
      <c r="L67" s="126"/>
      <c r="M67" s="69"/>
      <c r="N67" s="151"/>
      <c r="O67" s="152"/>
      <c r="P67" s="8">
        <v>2023</v>
      </c>
      <c r="Q67" s="1">
        <f t="shared" si="7"/>
        <v>0</v>
      </c>
      <c r="R67" s="1">
        <v>0</v>
      </c>
      <c r="S67" s="1">
        <v>0</v>
      </c>
      <c r="T67" s="1">
        <v>0</v>
      </c>
      <c r="U67" s="1">
        <v>0</v>
      </c>
      <c r="V67" s="8" t="s">
        <v>255</v>
      </c>
    </row>
    <row r="68" spans="1:22" ht="34.5" customHeight="1" x14ac:dyDescent="0.2">
      <c r="A68" s="78"/>
      <c r="B68" s="78"/>
      <c r="C68" s="78"/>
      <c r="D68" s="6">
        <v>2024</v>
      </c>
      <c r="E68" s="7">
        <f>SUM(F68:I68)</f>
        <v>185000</v>
      </c>
      <c r="F68" s="7">
        <v>5000</v>
      </c>
      <c r="G68" s="7">
        <v>60000</v>
      </c>
      <c r="H68" s="7">
        <v>0</v>
      </c>
      <c r="I68" s="7">
        <v>120000</v>
      </c>
      <c r="J68" s="80"/>
      <c r="K68" s="83"/>
      <c r="L68" s="126"/>
      <c r="M68" s="69"/>
      <c r="N68" s="151"/>
      <c r="O68" s="152"/>
      <c r="P68" s="8">
        <v>2024</v>
      </c>
      <c r="Q68" s="1">
        <f t="shared" si="7"/>
        <v>0</v>
      </c>
      <c r="R68" s="1">
        <v>0</v>
      </c>
      <c r="S68" s="1">
        <v>0</v>
      </c>
      <c r="T68" s="1">
        <v>0</v>
      </c>
      <c r="U68" s="1">
        <v>0</v>
      </c>
    </row>
    <row r="69" spans="1:22" ht="38.25" customHeight="1" x14ac:dyDescent="0.2">
      <c r="A69" s="79"/>
      <c r="B69" s="79"/>
      <c r="C69" s="79"/>
      <c r="D69" s="6">
        <v>2025</v>
      </c>
      <c r="E69" s="7">
        <f>SUM(F69:I69)</f>
        <v>175000</v>
      </c>
      <c r="F69" s="7">
        <v>5000</v>
      </c>
      <c r="G69" s="7">
        <v>50000</v>
      </c>
      <c r="H69" s="7">
        <v>0</v>
      </c>
      <c r="I69" s="7">
        <v>120000</v>
      </c>
      <c r="J69" s="82"/>
      <c r="K69" s="84"/>
      <c r="L69" s="127"/>
      <c r="M69" s="69"/>
      <c r="N69" s="153"/>
      <c r="O69" s="154"/>
      <c r="P69" s="8">
        <v>2025</v>
      </c>
      <c r="Q69" s="1">
        <f t="shared" si="7"/>
        <v>0</v>
      </c>
      <c r="R69" s="1">
        <v>0</v>
      </c>
      <c r="S69" s="1">
        <v>0</v>
      </c>
      <c r="T69" s="1">
        <v>0</v>
      </c>
      <c r="U69" s="1">
        <v>0</v>
      </c>
    </row>
    <row r="70" spans="1:22" ht="56.25" customHeight="1" x14ac:dyDescent="0.2">
      <c r="A70" s="118" t="s">
        <v>25</v>
      </c>
      <c r="B70" s="124" t="s">
        <v>299</v>
      </c>
      <c r="C70" s="120" t="s">
        <v>15</v>
      </c>
      <c r="D70" s="6" t="s">
        <v>3</v>
      </c>
      <c r="E70" s="7">
        <f>SUM(E71:E75)</f>
        <v>300000</v>
      </c>
      <c r="F70" s="7">
        <f>SUM(F71:F75)</f>
        <v>0</v>
      </c>
      <c r="G70" s="7">
        <f>SUM(G71:G75)</f>
        <v>0</v>
      </c>
      <c r="H70" s="7">
        <f>SUM(H71:H75)</f>
        <v>0</v>
      </c>
      <c r="I70" s="7">
        <f>SUM(I71:I75)</f>
        <v>300000</v>
      </c>
      <c r="J70" s="119" t="s">
        <v>173</v>
      </c>
      <c r="K70" s="120" t="s">
        <v>87</v>
      </c>
      <c r="L70" s="125" t="s">
        <v>151</v>
      </c>
      <c r="M70" s="115" t="s">
        <v>174</v>
      </c>
      <c r="N70" s="159" t="s">
        <v>300</v>
      </c>
      <c r="O70" s="150"/>
      <c r="P70" s="8" t="s">
        <v>3</v>
      </c>
      <c r="Q70" s="1">
        <f>R70+S70+T70+U70</f>
        <v>4290</v>
      </c>
      <c r="R70" s="1">
        <f>R71+R72+R73+R74+R75</f>
        <v>3080</v>
      </c>
      <c r="S70" s="1">
        <f>S71+S72+S73+S74+S75</f>
        <v>0</v>
      </c>
      <c r="T70" s="1">
        <f>T71+T72+T73+T74+T75</f>
        <v>0</v>
      </c>
      <c r="U70" s="1">
        <f>U71+U72+U73+U74+U75</f>
        <v>1210</v>
      </c>
    </row>
    <row r="71" spans="1:22" ht="75" customHeight="1" x14ac:dyDescent="0.2">
      <c r="A71" s="78"/>
      <c r="B71" s="78"/>
      <c r="C71" s="78"/>
      <c r="D71" s="6">
        <v>2021</v>
      </c>
      <c r="E71" s="7">
        <f>SUM(F71:I71)</f>
        <v>20000</v>
      </c>
      <c r="F71" s="7">
        <v>0</v>
      </c>
      <c r="G71" s="7">
        <v>0</v>
      </c>
      <c r="H71" s="7">
        <v>0</v>
      </c>
      <c r="I71" s="7">
        <v>20000</v>
      </c>
      <c r="J71" s="80"/>
      <c r="K71" s="83"/>
      <c r="L71" s="126"/>
      <c r="M71" s="69"/>
      <c r="N71" s="151"/>
      <c r="O71" s="152"/>
      <c r="P71" s="8">
        <v>2021</v>
      </c>
      <c r="Q71" s="1">
        <f t="shared" si="7"/>
        <v>370</v>
      </c>
      <c r="R71" s="1">
        <v>0</v>
      </c>
      <c r="S71" s="1">
        <v>0</v>
      </c>
      <c r="T71" s="1">
        <v>0</v>
      </c>
      <c r="U71" s="1">
        <v>370</v>
      </c>
    </row>
    <row r="72" spans="1:22" ht="78" customHeight="1" x14ac:dyDescent="0.2">
      <c r="A72" s="78"/>
      <c r="B72" s="78"/>
      <c r="C72" s="78"/>
      <c r="D72" s="6">
        <v>2022</v>
      </c>
      <c r="E72" s="7">
        <f>SUM(F72:I72)</f>
        <v>140000</v>
      </c>
      <c r="F72" s="7">
        <v>0</v>
      </c>
      <c r="G72" s="7">
        <v>0</v>
      </c>
      <c r="H72" s="7">
        <v>0</v>
      </c>
      <c r="I72" s="7">
        <v>140000</v>
      </c>
      <c r="J72" s="80"/>
      <c r="K72" s="83"/>
      <c r="L72" s="126"/>
      <c r="M72" s="69"/>
      <c r="N72" s="151"/>
      <c r="O72" s="152"/>
      <c r="P72" s="8">
        <v>2022</v>
      </c>
      <c r="Q72" s="1">
        <f t="shared" si="7"/>
        <v>0</v>
      </c>
      <c r="R72" s="1">
        <v>0</v>
      </c>
      <c r="S72" s="1">
        <v>0</v>
      </c>
      <c r="T72" s="1">
        <v>0</v>
      </c>
      <c r="U72" s="1">
        <v>0</v>
      </c>
      <c r="V72" s="8" t="s">
        <v>255</v>
      </c>
    </row>
    <row r="73" spans="1:22" ht="92.25" customHeight="1" x14ac:dyDescent="0.2">
      <c r="A73" s="78"/>
      <c r="B73" s="78"/>
      <c r="C73" s="78"/>
      <c r="D73" s="6">
        <v>2023</v>
      </c>
      <c r="E73" s="7">
        <f t="shared" ref="E73:E95" si="8">SUM(F73:I73)</f>
        <v>140000</v>
      </c>
      <c r="F73" s="7">
        <v>0</v>
      </c>
      <c r="G73" s="7">
        <v>0</v>
      </c>
      <c r="H73" s="7">
        <v>0</v>
      </c>
      <c r="I73" s="7">
        <v>140000</v>
      </c>
      <c r="J73" s="80"/>
      <c r="K73" s="83"/>
      <c r="L73" s="126"/>
      <c r="M73" s="69"/>
      <c r="N73" s="151"/>
      <c r="O73" s="152"/>
      <c r="P73" s="8">
        <v>2023</v>
      </c>
      <c r="Q73" s="1">
        <f>R73+S73+T73+U73</f>
        <v>3920</v>
      </c>
      <c r="R73" s="1">
        <v>3080</v>
      </c>
      <c r="S73" s="1">
        <v>0</v>
      </c>
      <c r="T73" s="1">
        <v>0</v>
      </c>
      <c r="U73" s="1">
        <v>840</v>
      </c>
    </row>
    <row r="74" spans="1:22" ht="89.25" customHeight="1" x14ac:dyDescent="0.2">
      <c r="A74" s="78"/>
      <c r="B74" s="78"/>
      <c r="C74" s="78"/>
      <c r="D74" s="6">
        <v>2024</v>
      </c>
      <c r="E74" s="7">
        <f t="shared" si="8"/>
        <v>0</v>
      </c>
      <c r="F74" s="7">
        <v>0</v>
      </c>
      <c r="G74" s="7">
        <v>0</v>
      </c>
      <c r="H74" s="7">
        <v>0</v>
      </c>
      <c r="I74" s="7">
        <v>0</v>
      </c>
      <c r="J74" s="80"/>
      <c r="K74" s="83"/>
      <c r="L74" s="126"/>
      <c r="M74" s="69"/>
      <c r="N74" s="151"/>
      <c r="O74" s="152"/>
      <c r="P74" s="8">
        <v>2024</v>
      </c>
      <c r="Q74" s="1">
        <f t="shared" si="7"/>
        <v>0</v>
      </c>
      <c r="R74" s="1">
        <v>0</v>
      </c>
      <c r="S74" s="1">
        <v>0</v>
      </c>
      <c r="T74" s="1">
        <v>0</v>
      </c>
      <c r="U74" s="1">
        <v>0</v>
      </c>
    </row>
    <row r="75" spans="1:22" ht="78.75" customHeight="1" x14ac:dyDescent="0.2">
      <c r="A75" s="79"/>
      <c r="B75" s="79"/>
      <c r="C75" s="79"/>
      <c r="D75" s="6">
        <v>2025</v>
      </c>
      <c r="E75" s="7">
        <f t="shared" si="8"/>
        <v>0</v>
      </c>
      <c r="F75" s="7">
        <v>0</v>
      </c>
      <c r="G75" s="7">
        <v>0</v>
      </c>
      <c r="H75" s="7">
        <v>0</v>
      </c>
      <c r="I75" s="7">
        <v>0</v>
      </c>
      <c r="J75" s="82"/>
      <c r="K75" s="84"/>
      <c r="L75" s="127"/>
      <c r="M75" s="69"/>
      <c r="N75" s="153"/>
      <c r="O75" s="154"/>
      <c r="P75" s="8">
        <v>2025</v>
      </c>
      <c r="Q75" s="1">
        <f t="shared" si="7"/>
        <v>0</v>
      </c>
      <c r="R75" s="1">
        <v>0</v>
      </c>
      <c r="S75" s="1">
        <v>0</v>
      </c>
      <c r="T75" s="1">
        <v>0</v>
      </c>
      <c r="U75" s="1">
        <v>0</v>
      </c>
    </row>
    <row r="76" spans="1:22" ht="34.5" customHeight="1" x14ac:dyDescent="0.2">
      <c r="A76" s="118" t="s">
        <v>26</v>
      </c>
      <c r="B76" s="119" t="s">
        <v>303</v>
      </c>
      <c r="C76" s="120">
        <v>2022</v>
      </c>
      <c r="D76" s="6" t="s">
        <v>3</v>
      </c>
      <c r="E76" s="7">
        <f>SUM(E77:E81)</f>
        <v>2624.96</v>
      </c>
      <c r="F76" s="7">
        <f>SUM(F77:F81)</f>
        <v>624.96</v>
      </c>
      <c r="G76" s="7">
        <f>SUM(G77:G81)</f>
        <v>0</v>
      </c>
      <c r="H76" s="7">
        <f>SUM(H77:H81)</f>
        <v>0</v>
      </c>
      <c r="I76" s="7">
        <f>SUM(I77:I81)</f>
        <v>2000</v>
      </c>
      <c r="J76" s="119" t="s">
        <v>175</v>
      </c>
      <c r="K76" s="120" t="s">
        <v>87</v>
      </c>
      <c r="L76" s="120" t="s">
        <v>91</v>
      </c>
      <c r="M76" s="85" t="s">
        <v>176</v>
      </c>
      <c r="N76" s="159" t="s">
        <v>301</v>
      </c>
      <c r="O76" s="150"/>
      <c r="P76" s="8" t="s">
        <v>3</v>
      </c>
      <c r="Q76" s="1">
        <f>R76+S76+T76+U76</f>
        <v>3417.5299999999997</v>
      </c>
      <c r="R76" s="1">
        <f>SUM(R77,R78,R79,R80)</f>
        <v>1317.03</v>
      </c>
      <c r="S76" s="1">
        <f>SUM(S77,S78,S79,S80)</f>
        <v>0</v>
      </c>
      <c r="T76" s="1">
        <f>SUM(T77,T78,T79,T80)</f>
        <v>0</v>
      </c>
      <c r="U76" s="1">
        <f>SUM(U77,U78,U79,U80)</f>
        <v>2100.5</v>
      </c>
    </row>
    <row r="77" spans="1:22" ht="30" customHeight="1" x14ac:dyDescent="0.2">
      <c r="A77" s="78"/>
      <c r="B77" s="78"/>
      <c r="C77" s="78"/>
      <c r="D77" s="6">
        <v>2021</v>
      </c>
      <c r="E77" s="7">
        <f t="shared" si="8"/>
        <v>2000</v>
      </c>
      <c r="F77" s="7">
        <v>0</v>
      </c>
      <c r="G77" s="7">
        <v>0</v>
      </c>
      <c r="H77" s="7">
        <v>0</v>
      </c>
      <c r="I77" s="7">
        <v>2000</v>
      </c>
      <c r="J77" s="80"/>
      <c r="K77" s="83"/>
      <c r="L77" s="83"/>
      <c r="M77" s="86"/>
      <c r="N77" s="151"/>
      <c r="O77" s="152"/>
      <c r="P77" s="8">
        <v>2021</v>
      </c>
      <c r="Q77" s="1">
        <f t="shared" si="7"/>
        <v>2000</v>
      </c>
      <c r="R77" s="1">
        <v>0</v>
      </c>
      <c r="S77" s="1">
        <v>0</v>
      </c>
      <c r="T77" s="1">
        <v>0</v>
      </c>
      <c r="U77" s="1">
        <v>2000</v>
      </c>
    </row>
    <row r="78" spans="1:22" ht="30" customHeight="1" x14ac:dyDescent="0.2">
      <c r="A78" s="78"/>
      <c r="B78" s="78"/>
      <c r="C78" s="78"/>
      <c r="D78" s="6">
        <v>2022</v>
      </c>
      <c r="E78" s="7">
        <f t="shared" si="8"/>
        <v>624.96</v>
      </c>
      <c r="F78" s="7">
        <v>624.96</v>
      </c>
      <c r="G78" s="7">
        <v>0</v>
      </c>
      <c r="H78" s="7">
        <v>0</v>
      </c>
      <c r="I78" s="7">
        <v>0</v>
      </c>
      <c r="J78" s="80"/>
      <c r="K78" s="83"/>
      <c r="L78" s="83"/>
      <c r="M78" s="86"/>
      <c r="N78" s="151"/>
      <c r="O78" s="152"/>
      <c r="P78" s="8">
        <v>2022</v>
      </c>
      <c r="Q78" s="1">
        <f t="shared" ref="Q78:Q141" si="9">R78+S78+T78+U78</f>
        <v>1417.53</v>
      </c>
      <c r="R78" s="1">
        <v>1317.03</v>
      </c>
      <c r="S78" s="1">
        <v>0</v>
      </c>
      <c r="T78" s="1">
        <v>0</v>
      </c>
      <c r="U78" s="8">
        <v>100.5</v>
      </c>
    </row>
    <row r="79" spans="1:22" ht="30" customHeight="1" x14ac:dyDescent="0.2">
      <c r="A79" s="78"/>
      <c r="B79" s="78"/>
      <c r="C79" s="78"/>
      <c r="D79" s="6">
        <v>2023</v>
      </c>
      <c r="E79" s="7">
        <f t="shared" si="8"/>
        <v>0</v>
      </c>
      <c r="F79" s="7">
        <v>0</v>
      </c>
      <c r="G79" s="7">
        <v>0</v>
      </c>
      <c r="H79" s="7">
        <v>0</v>
      </c>
      <c r="I79" s="7">
        <v>0</v>
      </c>
      <c r="J79" s="80"/>
      <c r="K79" s="83"/>
      <c r="L79" s="83"/>
      <c r="M79" s="86"/>
      <c r="N79" s="151"/>
      <c r="O79" s="152"/>
      <c r="P79" s="8">
        <v>2023</v>
      </c>
      <c r="Q79" s="1">
        <f t="shared" si="9"/>
        <v>0</v>
      </c>
      <c r="R79" s="1">
        <v>0</v>
      </c>
      <c r="S79" s="1">
        <v>0</v>
      </c>
      <c r="T79" s="1">
        <v>0</v>
      </c>
      <c r="U79" s="1">
        <v>0</v>
      </c>
    </row>
    <row r="80" spans="1:22" ht="30" customHeight="1" x14ac:dyDescent="0.2">
      <c r="A80" s="78"/>
      <c r="B80" s="78"/>
      <c r="C80" s="78"/>
      <c r="D80" s="6">
        <v>2024</v>
      </c>
      <c r="E80" s="7">
        <f t="shared" si="8"/>
        <v>0</v>
      </c>
      <c r="F80" s="7">
        <v>0</v>
      </c>
      <c r="G80" s="7">
        <v>0</v>
      </c>
      <c r="H80" s="7">
        <v>0</v>
      </c>
      <c r="I80" s="7">
        <v>0</v>
      </c>
      <c r="J80" s="80"/>
      <c r="K80" s="83"/>
      <c r="L80" s="83"/>
      <c r="M80" s="86"/>
      <c r="N80" s="151"/>
      <c r="O80" s="152"/>
      <c r="P80" s="8">
        <v>2024</v>
      </c>
      <c r="Q80" s="1">
        <f t="shared" si="9"/>
        <v>0</v>
      </c>
      <c r="R80" s="1">
        <v>0</v>
      </c>
      <c r="S80" s="1">
        <v>0</v>
      </c>
      <c r="T80" s="1">
        <v>0</v>
      </c>
      <c r="U80" s="1">
        <v>0</v>
      </c>
    </row>
    <row r="81" spans="1:21" ht="30" customHeight="1" x14ac:dyDescent="0.2">
      <c r="A81" s="79"/>
      <c r="B81" s="79"/>
      <c r="C81" s="79"/>
      <c r="D81" s="6">
        <v>2025</v>
      </c>
      <c r="E81" s="7">
        <f t="shared" si="8"/>
        <v>0</v>
      </c>
      <c r="F81" s="7">
        <v>0</v>
      </c>
      <c r="G81" s="7">
        <v>0</v>
      </c>
      <c r="H81" s="7">
        <v>0</v>
      </c>
      <c r="I81" s="7">
        <v>0</v>
      </c>
      <c r="J81" s="82"/>
      <c r="K81" s="84"/>
      <c r="L81" s="84"/>
      <c r="M81" s="87"/>
      <c r="N81" s="153"/>
      <c r="O81" s="154"/>
      <c r="P81" s="8">
        <v>2025</v>
      </c>
      <c r="Q81" s="1">
        <f t="shared" si="9"/>
        <v>0</v>
      </c>
      <c r="R81" s="1">
        <v>0</v>
      </c>
      <c r="S81" s="1">
        <v>0</v>
      </c>
      <c r="T81" s="1">
        <v>0</v>
      </c>
      <c r="U81" s="1">
        <v>0</v>
      </c>
    </row>
    <row r="82" spans="1:21" ht="41.25" customHeight="1" x14ac:dyDescent="0.2">
      <c r="A82" s="118" t="s">
        <v>27</v>
      </c>
      <c r="B82" s="124" t="s">
        <v>304</v>
      </c>
      <c r="C82" s="120" t="s">
        <v>44</v>
      </c>
      <c r="D82" s="6" t="s">
        <v>3</v>
      </c>
      <c r="E82" s="7">
        <f>SUM(E83:E87)</f>
        <v>34298</v>
      </c>
      <c r="F82" s="7">
        <f>SUM(F83:F87)</f>
        <v>0</v>
      </c>
      <c r="G82" s="7">
        <f>SUM(G83:G87)</f>
        <v>0</v>
      </c>
      <c r="H82" s="7">
        <f>SUM(H83:H87)</f>
        <v>0</v>
      </c>
      <c r="I82" s="7">
        <f>SUM(I83:I87)</f>
        <v>34298</v>
      </c>
      <c r="J82" s="119" t="s">
        <v>177</v>
      </c>
      <c r="K82" s="120" t="s">
        <v>157</v>
      </c>
      <c r="L82" s="120" t="s">
        <v>152</v>
      </c>
      <c r="M82" s="116" t="s">
        <v>261</v>
      </c>
      <c r="N82" s="159" t="s">
        <v>302</v>
      </c>
      <c r="O82" s="150"/>
      <c r="P82" s="8" t="s">
        <v>3</v>
      </c>
      <c r="Q82" s="1">
        <f t="shared" si="9"/>
        <v>9370.58</v>
      </c>
      <c r="R82" s="1">
        <f>SUM(R83:R87)</f>
        <v>0</v>
      </c>
      <c r="S82" s="1">
        <f>SUM(S83:S87)</f>
        <v>0</v>
      </c>
      <c r="T82" s="1">
        <f>SUM(T83:T87)</f>
        <v>0</v>
      </c>
      <c r="U82" s="1">
        <f>SUM(U83:U87)</f>
        <v>9370.58</v>
      </c>
    </row>
    <row r="83" spans="1:21" ht="24" customHeight="1" x14ac:dyDescent="0.2">
      <c r="A83" s="78"/>
      <c r="B83" s="78"/>
      <c r="C83" s="78"/>
      <c r="D83" s="6">
        <v>2021</v>
      </c>
      <c r="E83" s="7">
        <f>SUM(F83:I83)</f>
        <v>34298</v>
      </c>
      <c r="F83" s="7">
        <v>0</v>
      </c>
      <c r="G83" s="7">
        <v>0</v>
      </c>
      <c r="H83" s="7">
        <v>0</v>
      </c>
      <c r="I83" s="7">
        <v>34298</v>
      </c>
      <c r="J83" s="80"/>
      <c r="K83" s="83"/>
      <c r="L83" s="83"/>
      <c r="M83" s="86"/>
      <c r="N83" s="151"/>
      <c r="O83" s="152"/>
      <c r="P83" s="8">
        <v>2021</v>
      </c>
      <c r="Q83" s="1">
        <f t="shared" si="9"/>
        <v>2460.7399999999998</v>
      </c>
      <c r="R83" s="1">
        <v>0</v>
      </c>
      <c r="S83" s="1">
        <v>0</v>
      </c>
      <c r="T83" s="1">
        <v>0</v>
      </c>
      <c r="U83" s="1">
        <v>2460.7399999999998</v>
      </c>
    </row>
    <row r="84" spans="1:21" ht="41.25" customHeight="1" x14ac:dyDescent="0.2">
      <c r="A84" s="78"/>
      <c r="B84" s="78"/>
      <c r="C84" s="78"/>
      <c r="D84" s="6">
        <v>2022</v>
      </c>
      <c r="E84" s="7">
        <f t="shared" si="8"/>
        <v>0</v>
      </c>
      <c r="F84" s="7">
        <v>0</v>
      </c>
      <c r="G84" s="7">
        <v>0</v>
      </c>
      <c r="H84" s="7">
        <v>0</v>
      </c>
      <c r="I84" s="7">
        <v>0</v>
      </c>
      <c r="J84" s="80"/>
      <c r="K84" s="83"/>
      <c r="L84" s="83"/>
      <c r="M84" s="86"/>
      <c r="N84" s="151"/>
      <c r="O84" s="152"/>
      <c r="P84" s="8">
        <v>2022</v>
      </c>
      <c r="Q84" s="1">
        <f t="shared" si="9"/>
        <v>6909.84</v>
      </c>
      <c r="R84" s="1">
        <v>0</v>
      </c>
      <c r="S84" s="1">
        <v>0</v>
      </c>
      <c r="T84" s="1">
        <v>0</v>
      </c>
      <c r="U84" s="1">
        <v>6909.84</v>
      </c>
    </row>
    <row r="85" spans="1:21" ht="41.25" customHeight="1" x14ac:dyDescent="0.2">
      <c r="A85" s="78"/>
      <c r="B85" s="78"/>
      <c r="C85" s="78"/>
      <c r="D85" s="6">
        <v>2023</v>
      </c>
      <c r="E85" s="7">
        <f t="shared" si="8"/>
        <v>0</v>
      </c>
      <c r="F85" s="7">
        <v>0</v>
      </c>
      <c r="G85" s="7">
        <v>0</v>
      </c>
      <c r="H85" s="7">
        <v>0</v>
      </c>
      <c r="I85" s="7">
        <v>0</v>
      </c>
      <c r="J85" s="80"/>
      <c r="K85" s="83"/>
      <c r="L85" s="83"/>
      <c r="M85" s="86"/>
      <c r="N85" s="151"/>
      <c r="O85" s="152"/>
      <c r="P85" s="8">
        <v>2023</v>
      </c>
      <c r="Q85" s="1">
        <f t="shared" si="9"/>
        <v>0</v>
      </c>
      <c r="R85" s="1">
        <v>0</v>
      </c>
      <c r="S85" s="1">
        <v>0</v>
      </c>
      <c r="T85" s="1">
        <v>0</v>
      </c>
      <c r="U85" s="1">
        <v>0</v>
      </c>
    </row>
    <row r="86" spans="1:21" ht="29.25" customHeight="1" x14ac:dyDescent="0.2">
      <c r="A86" s="78"/>
      <c r="B86" s="78"/>
      <c r="C86" s="78"/>
      <c r="D86" s="6">
        <v>2024</v>
      </c>
      <c r="E86" s="7">
        <f t="shared" si="8"/>
        <v>0</v>
      </c>
      <c r="F86" s="7">
        <v>0</v>
      </c>
      <c r="G86" s="7">
        <v>0</v>
      </c>
      <c r="H86" s="7">
        <v>0</v>
      </c>
      <c r="I86" s="7">
        <v>0</v>
      </c>
      <c r="J86" s="80"/>
      <c r="K86" s="83"/>
      <c r="L86" s="83"/>
      <c r="M86" s="86"/>
      <c r="N86" s="151"/>
      <c r="O86" s="152"/>
      <c r="P86" s="8">
        <v>2024</v>
      </c>
      <c r="Q86" s="1">
        <f t="shared" si="9"/>
        <v>0</v>
      </c>
      <c r="R86" s="1">
        <v>0</v>
      </c>
      <c r="S86" s="1">
        <v>0</v>
      </c>
      <c r="T86" s="1">
        <v>0</v>
      </c>
      <c r="U86" s="1">
        <v>0</v>
      </c>
    </row>
    <row r="87" spans="1:21" ht="24.75" customHeight="1" x14ac:dyDescent="0.2">
      <c r="A87" s="79"/>
      <c r="B87" s="79"/>
      <c r="C87" s="79"/>
      <c r="D87" s="6">
        <v>2025</v>
      </c>
      <c r="E87" s="7">
        <f t="shared" si="8"/>
        <v>0</v>
      </c>
      <c r="F87" s="7">
        <v>0</v>
      </c>
      <c r="G87" s="7">
        <v>0</v>
      </c>
      <c r="H87" s="7">
        <v>0</v>
      </c>
      <c r="I87" s="7">
        <v>0</v>
      </c>
      <c r="J87" s="82"/>
      <c r="K87" s="84"/>
      <c r="L87" s="84"/>
      <c r="M87" s="87"/>
      <c r="N87" s="153"/>
      <c r="O87" s="154"/>
      <c r="P87" s="8">
        <v>2025</v>
      </c>
      <c r="Q87" s="1">
        <f t="shared" si="9"/>
        <v>0</v>
      </c>
      <c r="R87" s="1">
        <v>0</v>
      </c>
      <c r="S87" s="1">
        <v>0</v>
      </c>
      <c r="T87" s="1">
        <v>0</v>
      </c>
      <c r="U87" s="1">
        <v>0</v>
      </c>
    </row>
    <row r="88" spans="1:21" ht="82.5" customHeight="1" x14ac:dyDescent="0.2">
      <c r="A88" s="118" t="s">
        <v>28</v>
      </c>
      <c r="B88" s="124" t="s">
        <v>305</v>
      </c>
      <c r="C88" s="120" t="s">
        <v>44</v>
      </c>
      <c r="D88" s="6" t="s">
        <v>3</v>
      </c>
      <c r="E88" s="7">
        <f>SUM(E89:E93)</f>
        <v>27467</v>
      </c>
      <c r="F88" s="7">
        <f>SUM(F89:F93)</f>
        <v>0</v>
      </c>
      <c r="G88" s="7">
        <f>SUM(G89:G93)</f>
        <v>0</v>
      </c>
      <c r="H88" s="7">
        <f>SUM(H89:H93)</f>
        <v>0</v>
      </c>
      <c r="I88" s="7">
        <f>SUM(I89:I93)</f>
        <v>27467</v>
      </c>
      <c r="J88" s="119" t="s">
        <v>178</v>
      </c>
      <c r="K88" s="120" t="s">
        <v>158</v>
      </c>
      <c r="L88" s="120" t="s">
        <v>153</v>
      </c>
      <c r="M88" s="116" t="s">
        <v>262</v>
      </c>
      <c r="N88" s="159" t="s">
        <v>306</v>
      </c>
      <c r="O88" s="150"/>
      <c r="P88" s="8" t="s">
        <v>3</v>
      </c>
      <c r="Q88" s="1">
        <f>R88+S88+T88+U88</f>
        <v>26735</v>
      </c>
      <c r="R88" s="1">
        <f>SUM(R89:R93)</f>
        <v>0</v>
      </c>
      <c r="S88" s="1">
        <f>SUM(S89:S93)</f>
        <v>0</v>
      </c>
      <c r="T88" s="1">
        <f>SUM(T89:T93)</f>
        <v>0</v>
      </c>
      <c r="U88" s="1">
        <f>SUM(U89:U93)</f>
        <v>26735</v>
      </c>
    </row>
    <row r="89" spans="1:21" ht="76.5" customHeight="1" x14ac:dyDescent="0.2">
      <c r="A89" s="78"/>
      <c r="B89" s="78"/>
      <c r="C89" s="78"/>
      <c r="D89" s="6">
        <v>2021</v>
      </c>
      <c r="E89" s="7">
        <f t="shared" si="8"/>
        <v>27467</v>
      </c>
      <c r="F89" s="7">
        <v>0</v>
      </c>
      <c r="G89" s="7">
        <v>0</v>
      </c>
      <c r="H89" s="7">
        <v>0</v>
      </c>
      <c r="I89" s="7">
        <v>27467</v>
      </c>
      <c r="J89" s="80"/>
      <c r="K89" s="83"/>
      <c r="L89" s="83"/>
      <c r="M89" s="86"/>
      <c r="N89" s="151"/>
      <c r="O89" s="152"/>
      <c r="P89" s="8">
        <v>2021</v>
      </c>
      <c r="Q89" s="1">
        <f t="shared" si="9"/>
        <v>22000</v>
      </c>
      <c r="R89" s="1">
        <v>0</v>
      </c>
      <c r="S89" s="1">
        <v>0</v>
      </c>
      <c r="T89" s="1">
        <v>0</v>
      </c>
      <c r="U89" s="1">
        <v>22000</v>
      </c>
    </row>
    <row r="90" spans="1:21" ht="64.5" customHeight="1" x14ac:dyDescent="0.2">
      <c r="A90" s="78"/>
      <c r="B90" s="78"/>
      <c r="C90" s="78"/>
      <c r="D90" s="6">
        <v>2022</v>
      </c>
      <c r="E90" s="7">
        <f t="shared" si="8"/>
        <v>0</v>
      </c>
      <c r="F90" s="7">
        <v>0</v>
      </c>
      <c r="G90" s="7">
        <v>0</v>
      </c>
      <c r="H90" s="7">
        <v>0</v>
      </c>
      <c r="I90" s="7">
        <v>0</v>
      </c>
      <c r="J90" s="80"/>
      <c r="K90" s="83"/>
      <c r="L90" s="83"/>
      <c r="M90" s="86"/>
      <c r="N90" s="151"/>
      <c r="O90" s="152"/>
      <c r="P90" s="8">
        <v>2022</v>
      </c>
      <c r="Q90" s="1">
        <f t="shared" si="9"/>
        <v>4735</v>
      </c>
      <c r="R90" s="1">
        <v>0</v>
      </c>
      <c r="S90" s="1">
        <v>0</v>
      </c>
      <c r="T90" s="1">
        <v>0</v>
      </c>
      <c r="U90" s="1">
        <v>4735</v>
      </c>
    </row>
    <row r="91" spans="1:21" ht="48" customHeight="1" x14ac:dyDescent="0.2">
      <c r="A91" s="78"/>
      <c r="B91" s="78"/>
      <c r="C91" s="78"/>
      <c r="D91" s="6">
        <v>2023</v>
      </c>
      <c r="E91" s="7">
        <f t="shared" si="8"/>
        <v>0</v>
      </c>
      <c r="F91" s="7">
        <v>0</v>
      </c>
      <c r="G91" s="7">
        <v>0</v>
      </c>
      <c r="H91" s="7">
        <v>0</v>
      </c>
      <c r="I91" s="7">
        <v>0</v>
      </c>
      <c r="J91" s="80"/>
      <c r="K91" s="83"/>
      <c r="L91" s="83"/>
      <c r="M91" s="86"/>
      <c r="N91" s="151"/>
      <c r="O91" s="152"/>
      <c r="P91" s="8">
        <v>2023</v>
      </c>
      <c r="Q91" s="1">
        <f t="shared" si="9"/>
        <v>0</v>
      </c>
      <c r="R91" s="1">
        <v>0</v>
      </c>
      <c r="S91" s="1">
        <v>0</v>
      </c>
      <c r="T91" s="1">
        <v>0</v>
      </c>
      <c r="U91" s="1">
        <v>0</v>
      </c>
    </row>
    <row r="92" spans="1:21" ht="24" customHeight="1" x14ac:dyDescent="0.2">
      <c r="A92" s="78"/>
      <c r="B92" s="78"/>
      <c r="C92" s="78"/>
      <c r="D92" s="6">
        <v>2024</v>
      </c>
      <c r="E92" s="7">
        <f t="shared" si="8"/>
        <v>0</v>
      </c>
      <c r="F92" s="7">
        <v>0</v>
      </c>
      <c r="G92" s="7">
        <v>0</v>
      </c>
      <c r="H92" s="7">
        <v>0</v>
      </c>
      <c r="I92" s="7">
        <v>0</v>
      </c>
      <c r="J92" s="80"/>
      <c r="K92" s="83"/>
      <c r="L92" s="83"/>
      <c r="M92" s="86"/>
      <c r="N92" s="151"/>
      <c r="O92" s="152"/>
      <c r="P92" s="8">
        <v>2024</v>
      </c>
      <c r="Q92" s="1">
        <f t="shared" si="9"/>
        <v>0</v>
      </c>
      <c r="R92" s="1">
        <v>0</v>
      </c>
      <c r="S92" s="1">
        <v>0</v>
      </c>
      <c r="T92" s="1">
        <v>0</v>
      </c>
      <c r="U92" s="1">
        <v>0</v>
      </c>
    </row>
    <row r="93" spans="1:21" ht="45" customHeight="1" x14ac:dyDescent="0.2">
      <c r="A93" s="79"/>
      <c r="B93" s="79"/>
      <c r="C93" s="79"/>
      <c r="D93" s="6">
        <v>2025</v>
      </c>
      <c r="E93" s="7">
        <f t="shared" si="8"/>
        <v>0</v>
      </c>
      <c r="F93" s="7">
        <v>0</v>
      </c>
      <c r="G93" s="7">
        <v>0</v>
      </c>
      <c r="H93" s="7">
        <v>0</v>
      </c>
      <c r="I93" s="7">
        <v>0</v>
      </c>
      <c r="J93" s="82"/>
      <c r="K93" s="84"/>
      <c r="L93" s="84"/>
      <c r="M93" s="87"/>
      <c r="N93" s="153"/>
      <c r="O93" s="154"/>
      <c r="P93" s="8">
        <v>2025</v>
      </c>
      <c r="Q93" s="1">
        <f t="shared" si="9"/>
        <v>0</v>
      </c>
      <c r="R93" s="1">
        <v>0</v>
      </c>
      <c r="S93" s="1">
        <v>0</v>
      </c>
      <c r="T93" s="1">
        <v>0</v>
      </c>
      <c r="U93" s="1">
        <v>0</v>
      </c>
    </row>
    <row r="94" spans="1:21" ht="59.25" customHeight="1" x14ac:dyDescent="0.2">
      <c r="A94" s="118" t="s">
        <v>29</v>
      </c>
      <c r="B94" s="124" t="s">
        <v>307</v>
      </c>
      <c r="C94" s="120" t="s">
        <v>44</v>
      </c>
      <c r="D94" s="6" t="s">
        <v>3</v>
      </c>
      <c r="E94" s="7">
        <f>SUM(E95:E99)</f>
        <v>43500</v>
      </c>
      <c r="F94" s="7">
        <f>SUM(F95:F99)</f>
        <v>0</v>
      </c>
      <c r="G94" s="7">
        <f>SUM(G95:G99)</f>
        <v>0</v>
      </c>
      <c r="H94" s="7">
        <f>SUM(H95:H99)</f>
        <v>0</v>
      </c>
      <c r="I94" s="7">
        <f>SUM(I95:I99)</f>
        <v>43500</v>
      </c>
      <c r="J94" s="119" t="s">
        <v>179</v>
      </c>
      <c r="K94" s="120" t="s">
        <v>159</v>
      </c>
      <c r="L94" s="120" t="s">
        <v>153</v>
      </c>
      <c r="M94" s="116" t="s">
        <v>267</v>
      </c>
      <c r="N94" s="149" t="s">
        <v>308</v>
      </c>
      <c r="O94" s="150"/>
      <c r="P94" s="8" t="s">
        <v>3</v>
      </c>
      <c r="Q94" s="1">
        <f t="shared" si="9"/>
        <v>15225</v>
      </c>
      <c r="R94" s="1">
        <f>SUM(R95:R99)</f>
        <v>0</v>
      </c>
      <c r="S94" s="1">
        <f>SUM(S95:S99)</f>
        <v>0</v>
      </c>
      <c r="T94" s="1">
        <f>SUM(T95:T99)</f>
        <v>0</v>
      </c>
      <c r="U94" s="1">
        <f>SUM(U95:U99)</f>
        <v>15225</v>
      </c>
    </row>
    <row r="95" spans="1:21" ht="60" customHeight="1" x14ac:dyDescent="0.2">
      <c r="A95" s="78"/>
      <c r="B95" s="78"/>
      <c r="C95" s="78"/>
      <c r="D95" s="6">
        <v>2021</v>
      </c>
      <c r="E95" s="7">
        <f t="shared" si="8"/>
        <v>43500</v>
      </c>
      <c r="F95" s="7">
        <v>0</v>
      </c>
      <c r="G95" s="7">
        <v>0</v>
      </c>
      <c r="H95" s="7">
        <v>0</v>
      </c>
      <c r="I95" s="7">
        <v>43500</v>
      </c>
      <c r="J95" s="80"/>
      <c r="K95" s="83"/>
      <c r="L95" s="83"/>
      <c r="M95" s="86"/>
      <c r="N95" s="151"/>
      <c r="O95" s="152"/>
      <c r="P95" s="8">
        <v>2021</v>
      </c>
      <c r="Q95" s="1">
        <f t="shared" si="9"/>
        <v>19440</v>
      </c>
      <c r="R95" s="1">
        <v>0</v>
      </c>
      <c r="S95" s="1">
        <v>0</v>
      </c>
      <c r="T95" s="1">
        <v>0</v>
      </c>
      <c r="U95" s="1">
        <v>19440</v>
      </c>
    </row>
    <row r="96" spans="1:21" ht="57" customHeight="1" x14ac:dyDescent="0.2">
      <c r="A96" s="78"/>
      <c r="B96" s="78"/>
      <c r="C96" s="78"/>
      <c r="D96" s="6">
        <v>2022</v>
      </c>
      <c r="E96" s="7">
        <v>0</v>
      </c>
      <c r="F96" s="7">
        <v>0</v>
      </c>
      <c r="G96" s="7">
        <v>0</v>
      </c>
      <c r="H96" s="7">
        <v>0</v>
      </c>
      <c r="I96" s="7">
        <v>0</v>
      </c>
      <c r="J96" s="80"/>
      <c r="K96" s="83"/>
      <c r="L96" s="83"/>
      <c r="M96" s="86"/>
      <c r="N96" s="151"/>
      <c r="O96" s="152"/>
      <c r="P96" s="8">
        <v>2022</v>
      </c>
      <c r="Q96" s="1">
        <f t="shared" si="9"/>
        <v>-4215</v>
      </c>
      <c r="R96" s="1">
        <v>0</v>
      </c>
      <c r="S96" s="1">
        <v>0</v>
      </c>
      <c r="T96" s="1">
        <v>0</v>
      </c>
      <c r="U96" s="1">
        <v>-4215</v>
      </c>
    </row>
    <row r="97" spans="1:22" ht="80.25" customHeight="1" x14ac:dyDescent="0.2">
      <c r="A97" s="78"/>
      <c r="B97" s="78"/>
      <c r="C97" s="78"/>
      <c r="D97" s="6">
        <v>2023</v>
      </c>
      <c r="E97" s="7">
        <v>0</v>
      </c>
      <c r="F97" s="7">
        <v>0</v>
      </c>
      <c r="G97" s="7">
        <v>0</v>
      </c>
      <c r="H97" s="7">
        <v>0</v>
      </c>
      <c r="I97" s="7">
        <v>0</v>
      </c>
      <c r="J97" s="80"/>
      <c r="K97" s="83"/>
      <c r="L97" s="83"/>
      <c r="M97" s="86"/>
      <c r="N97" s="151"/>
      <c r="O97" s="152"/>
      <c r="P97" s="8">
        <v>2023</v>
      </c>
      <c r="Q97" s="1">
        <f t="shared" si="9"/>
        <v>0</v>
      </c>
      <c r="R97" s="1">
        <v>0</v>
      </c>
      <c r="S97" s="1">
        <v>0</v>
      </c>
      <c r="T97" s="1">
        <v>0</v>
      </c>
      <c r="U97" s="1">
        <v>0</v>
      </c>
    </row>
    <row r="98" spans="1:22" ht="81.75" customHeight="1" x14ac:dyDescent="0.2">
      <c r="A98" s="78"/>
      <c r="B98" s="78"/>
      <c r="C98" s="78"/>
      <c r="D98" s="6">
        <v>2024</v>
      </c>
      <c r="E98" s="7">
        <v>0</v>
      </c>
      <c r="F98" s="7">
        <v>0</v>
      </c>
      <c r="G98" s="7">
        <v>0</v>
      </c>
      <c r="H98" s="7">
        <v>0</v>
      </c>
      <c r="I98" s="7">
        <v>0</v>
      </c>
      <c r="J98" s="80"/>
      <c r="K98" s="83"/>
      <c r="L98" s="83"/>
      <c r="M98" s="86"/>
      <c r="N98" s="151"/>
      <c r="O98" s="152"/>
      <c r="P98" s="8">
        <v>2024</v>
      </c>
      <c r="Q98" s="1">
        <f t="shared" si="9"/>
        <v>0</v>
      </c>
      <c r="R98" s="1">
        <v>0</v>
      </c>
      <c r="S98" s="1">
        <v>0</v>
      </c>
      <c r="T98" s="1">
        <v>0</v>
      </c>
      <c r="U98" s="1">
        <v>0</v>
      </c>
    </row>
    <row r="99" spans="1:22" ht="63" customHeight="1" x14ac:dyDescent="0.2">
      <c r="A99" s="79"/>
      <c r="B99" s="79"/>
      <c r="C99" s="79"/>
      <c r="D99" s="6">
        <v>2025</v>
      </c>
      <c r="E99" s="7">
        <v>0</v>
      </c>
      <c r="F99" s="7">
        <v>0</v>
      </c>
      <c r="G99" s="7">
        <v>0</v>
      </c>
      <c r="H99" s="7">
        <v>0</v>
      </c>
      <c r="I99" s="7">
        <v>0</v>
      </c>
      <c r="J99" s="82"/>
      <c r="K99" s="84"/>
      <c r="L99" s="84"/>
      <c r="M99" s="87"/>
      <c r="N99" s="153"/>
      <c r="O99" s="154"/>
      <c r="P99" s="8">
        <v>2025</v>
      </c>
      <c r="Q99" s="1">
        <f t="shared" si="9"/>
        <v>0</v>
      </c>
      <c r="R99" s="1">
        <v>0</v>
      </c>
      <c r="S99" s="1">
        <v>0</v>
      </c>
      <c r="T99" s="1">
        <v>0</v>
      </c>
      <c r="U99" s="1">
        <v>0</v>
      </c>
    </row>
    <row r="100" spans="1:22" ht="50.25" customHeight="1" x14ac:dyDescent="0.2">
      <c r="A100" s="118" t="s">
        <v>134</v>
      </c>
      <c r="B100" s="124" t="s">
        <v>309</v>
      </c>
      <c r="C100" s="120">
        <v>2021</v>
      </c>
      <c r="D100" s="6" t="s">
        <v>3</v>
      </c>
      <c r="E100" s="7">
        <f>SUM(E101:E105)</f>
        <v>5232</v>
      </c>
      <c r="F100" s="7">
        <f>SUM(F101:F105)</f>
        <v>0</v>
      </c>
      <c r="G100" s="7">
        <f>SUM(G101:G105)</f>
        <v>0</v>
      </c>
      <c r="H100" s="7">
        <f>SUM(H101:H105)</f>
        <v>0</v>
      </c>
      <c r="I100" s="7">
        <f>SUM(I101:I105)</f>
        <v>5232</v>
      </c>
      <c r="J100" s="119" t="s">
        <v>180</v>
      </c>
      <c r="K100" s="120" t="s">
        <v>105</v>
      </c>
      <c r="L100" s="120" t="s">
        <v>146</v>
      </c>
      <c r="M100" s="116" t="s">
        <v>181</v>
      </c>
      <c r="N100" s="149" t="s">
        <v>310</v>
      </c>
      <c r="O100" s="150"/>
      <c r="P100" s="8" t="s">
        <v>3</v>
      </c>
      <c r="Q100" s="1">
        <f t="shared" si="9"/>
        <v>5231.8</v>
      </c>
      <c r="R100" s="1">
        <f>SUM(R101:R105)</f>
        <v>0</v>
      </c>
      <c r="S100" s="1">
        <f>SUM(S101:S105)</f>
        <v>0</v>
      </c>
      <c r="T100" s="1">
        <f>SUM(T101:T105)</f>
        <v>0</v>
      </c>
      <c r="U100" s="1">
        <f>SUM(U101:U105)</f>
        <v>5231.8</v>
      </c>
    </row>
    <row r="101" spans="1:22" ht="48" customHeight="1" x14ac:dyDescent="0.2">
      <c r="A101" s="78"/>
      <c r="B101" s="78"/>
      <c r="C101" s="78"/>
      <c r="D101" s="6">
        <v>2021</v>
      </c>
      <c r="E101" s="7">
        <f>SUM(F101:I101)</f>
        <v>5232</v>
      </c>
      <c r="F101" s="7">
        <v>0</v>
      </c>
      <c r="G101" s="7">
        <v>0</v>
      </c>
      <c r="H101" s="7">
        <v>0</v>
      </c>
      <c r="I101" s="7">
        <v>5232</v>
      </c>
      <c r="J101" s="80"/>
      <c r="K101" s="83"/>
      <c r="L101" s="83"/>
      <c r="M101" s="86"/>
      <c r="N101" s="151"/>
      <c r="O101" s="152"/>
      <c r="P101" s="8">
        <v>2021</v>
      </c>
      <c r="Q101" s="1">
        <f t="shared" si="9"/>
        <v>5231.8</v>
      </c>
      <c r="R101" s="1">
        <v>0</v>
      </c>
      <c r="S101" s="1">
        <v>0</v>
      </c>
      <c r="T101" s="1">
        <v>0</v>
      </c>
      <c r="U101" s="1">
        <v>5231.8</v>
      </c>
    </row>
    <row r="102" spans="1:22" ht="45.75" customHeight="1" x14ac:dyDescent="0.2">
      <c r="A102" s="78"/>
      <c r="B102" s="78"/>
      <c r="C102" s="78"/>
      <c r="D102" s="6">
        <v>2022</v>
      </c>
      <c r="E102" s="7">
        <v>0</v>
      </c>
      <c r="F102" s="7">
        <v>0</v>
      </c>
      <c r="G102" s="7">
        <v>0</v>
      </c>
      <c r="H102" s="7">
        <v>0</v>
      </c>
      <c r="I102" s="7">
        <v>0</v>
      </c>
      <c r="J102" s="80"/>
      <c r="K102" s="83"/>
      <c r="L102" s="83"/>
      <c r="M102" s="86"/>
      <c r="N102" s="151"/>
      <c r="O102" s="152"/>
      <c r="P102" s="8">
        <v>2022</v>
      </c>
      <c r="Q102" s="1">
        <f t="shared" si="9"/>
        <v>0</v>
      </c>
      <c r="R102" s="1">
        <v>0</v>
      </c>
      <c r="S102" s="1">
        <v>0</v>
      </c>
      <c r="T102" s="1">
        <v>0</v>
      </c>
      <c r="U102" s="1">
        <v>0</v>
      </c>
    </row>
    <row r="103" spans="1:22" ht="42" customHeight="1" x14ac:dyDescent="0.2">
      <c r="A103" s="78"/>
      <c r="B103" s="78"/>
      <c r="C103" s="78"/>
      <c r="D103" s="6">
        <v>2023</v>
      </c>
      <c r="E103" s="7">
        <v>0</v>
      </c>
      <c r="F103" s="7">
        <v>0</v>
      </c>
      <c r="G103" s="7">
        <v>0</v>
      </c>
      <c r="H103" s="7">
        <v>0</v>
      </c>
      <c r="I103" s="7">
        <v>0</v>
      </c>
      <c r="J103" s="80"/>
      <c r="K103" s="83"/>
      <c r="L103" s="83"/>
      <c r="M103" s="86"/>
      <c r="N103" s="151"/>
      <c r="O103" s="152"/>
      <c r="P103" s="8">
        <v>2023</v>
      </c>
      <c r="Q103" s="1">
        <f t="shared" si="9"/>
        <v>0</v>
      </c>
      <c r="R103" s="1">
        <v>0</v>
      </c>
      <c r="S103" s="1">
        <v>0</v>
      </c>
      <c r="T103" s="1">
        <v>0</v>
      </c>
      <c r="U103" s="1">
        <v>0</v>
      </c>
      <c r="V103" s="24"/>
    </row>
    <row r="104" spans="1:22" ht="24" customHeight="1" x14ac:dyDescent="0.2">
      <c r="A104" s="78"/>
      <c r="B104" s="78"/>
      <c r="C104" s="78"/>
      <c r="D104" s="6">
        <v>2024</v>
      </c>
      <c r="E104" s="7">
        <v>0</v>
      </c>
      <c r="F104" s="7">
        <v>0</v>
      </c>
      <c r="G104" s="7">
        <v>0</v>
      </c>
      <c r="H104" s="7">
        <v>0</v>
      </c>
      <c r="I104" s="7">
        <v>0</v>
      </c>
      <c r="J104" s="80"/>
      <c r="K104" s="83"/>
      <c r="L104" s="83"/>
      <c r="M104" s="86"/>
      <c r="N104" s="151"/>
      <c r="O104" s="152"/>
      <c r="P104" s="8">
        <v>2024</v>
      </c>
      <c r="Q104" s="1">
        <f t="shared" si="9"/>
        <v>0</v>
      </c>
      <c r="R104" s="1">
        <v>0</v>
      </c>
      <c r="S104" s="1">
        <v>0</v>
      </c>
      <c r="T104" s="1">
        <v>0</v>
      </c>
      <c r="U104" s="1">
        <v>0</v>
      </c>
      <c r="V104" s="24"/>
    </row>
    <row r="105" spans="1:22" ht="19.5" customHeight="1" x14ac:dyDescent="0.2">
      <c r="A105" s="79"/>
      <c r="B105" s="79"/>
      <c r="C105" s="79"/>
      <c r="D105" s="6">
        <v>2025</v>
      </c>
      <c r="E105" s="7">
        <v>0</v>
      </c>
      <c r="F105" s="7">
        <v>0</v>
      </c>
      <c r="G105" s="7">
        <v>0</v>
      </c>
      <c r="H105" s="7">
        <v>0</v>
      </c>
      <c r="I105" s="7">
        <v>0</v>
      </c>
      <c r="J105" s="82"/>
      <c r="K105" s="84"/>
      <c r="L105" s="84"/>
      <c r="M105" s="87"/>
      <c r="N105" s="153"/>
      <c r="O105" s="154"/>
      <c r="P105" s="8">
        <v>2025</v>
      </c>
      <c r="Q105" s="1">
        <f t="shared" si="9"/>
        <v>0</v>
      </c>
      <c r="R105" s="1">
        <v>0</v>
      </c>
      <c r="S105" s="1">
        <v>0</v>
      </c>
      <c r="T105" s="1">
        <v>0</v>
      </c>
      <c r="U105" s="1">
        <v>0</v>
      </c>
      <c r="V105" s="24"/>
    </row>
    <row r="106" spans="1:22" ht="111" customHeight="1" x14ac:dyDescent="0.2">
      <c r="A106" s="118" t="s">
        <v>30</v>
      </c>
      <c r="B106" s="124" t="s">
        <v>311</v>
      </c>
      <c r="C106" s="120" t="s">
        <v>119</v>
      </c>
      <c r="D106" s="6" t="s">
        <v>3</v>
      </c>
      <c r="E106" s="7">
        <f>E107+E108+E109+E110+E111</f>
        <v>29400</v>
      </c>
      <c r="F106" s="7">
        <f>F107+F108+F109+F110+F111</f>
        <v>0</v>
      </c>
      <c r="G106" s="7">
        <f>G107+G108+G109+G110+G111</f>
        <v>0</v>
      </c>
      <c r="H106" s="7">
        <f>H107+H108+H109+H110+H111</f>
        <v>0</v>
      </c>
      <c r="I106" s="7">
        <f>I107+I108+I109+I110+I111</f>
        <v>29400</v>
      </c>
      <c r="J106" s="119" t="s">
        <v>275</v>
      </c>
      <c r="K106" s="120" t="s">
        <v>91</v>
      </c>
      <c r="L106" s="120" t="s">
        <v>153</v>
      </c>
      <c r="M106" s="116" t="s">
        <v>252</v>
      </c>
      <c r="N106" s="155" t="s">
        <v>312</v>
      </c>
      <c r="O106" s="156"/>
      <c r="P106" s="8" t="s">
        <v>3</v>
      </c>
      <c r="Q106" s="1">
        <f t="shared" si="9"/>
        <v>83800</v>
      </c>
      <c r="R106" s="1">
        <f>SUM(R107:R111)</f>
        <v>0</v>
      </c>
      <c r="S106" s="1">
        <f>SUM(S107:S111)</f>
        <v>0</v>
      </c>
      <c r="T106" s="1">
        <f>SUM(T107:T111)</f>
        <v>0</v>
      </c>
      <c r="U106" s="1">
        <f>SUM(U107:U111)</f>
        <v>83800</v>
      </c>
      <c r="V106" s="24"/>
    </row>
    <row r="107" spans="1:22" ht="122.25" customHeight="1" x14ac:dyDescent="0.2">
      <c r="A107" s="78"/>
      <c r="B107" s="78"/>
      <c r="C107" s="78"/>
      <c r="D107" s="6">
        <v>2021</v>
      </c>
      <c r="E107" s="7">
        <f>F107+H107+I107</f>
        <v>0</v>
      </c>
      <c r="F107" s="7">
        <v>0</v>
      </c>
      <c r="G107" s="7">
        <v>0</v>
      </c>
      <c r="H107" s="7">
        <v>0</v>
      </c>
      <c r="I107" s="7">
        <v>0</v>
      </c>
      <c r="J107" s="80"/>
      <c r="K107" s="83"/>
      <c r="L107" s="83"/>
      <c r="M107" s="86"/>
      <c r="N107" s="122"/>
      <c r="O107" s="157"/>
      <c r="P107" s="8">
        <v>2021</v>
      </c>
      <c r="Q107" s="1">
        <f t="shared" si="9"/>
        <v>0</v>
      </c>
      <c r="R107" s="1">
        <v>0</v>
      </c>
      <c r="S107" s="1">
        <v>0</v>
      </c>
      <c r="T107" s="1">
        <v>0</v>
      </c>
      <c r="U107" s="1">
        <v>0</v>
      </c>
      <c r="V107" s="24"/>
    </row>
    <row r="108" spans="1:22" ht="161.25" customHeight="1" x14ac:dyDescent="0.2">
      <c r="A108" s="78"/>
      <c r="B108" s="78"/>
      <c r="C108" s="78"/>
      <c r="D108" s="6">
        <v>2022</v>
      </c>
      <c r="E108" s="7">
        <f>F108+H108+I108</f>
        <v>0</v>
      </c>
      <c r="F108" s="7">
        <v>0</v>
      </c>
      <c r="G108" s="7">
        <v>0</v>
      </c>
      <c r="H108" s="7">
        <v>0</v>
      </c>
      <c r="I108" s="7">
        <v>0</v>
      </c>
      <c r="J108" s="80"/>
      <c r="K108" s="83"/>
      <c r="L108" s="83"/>
      <c r="M108" s="86"/>
      <c r="N108" s="122"/>
      <c r="O108" s="157"/>
      <c r="P108" s="8">
        <v>2022</v>
      </c>
      <c r="Q108" s="1">
        <f t="shared" si="9"/>
        <v>0</v>
      </c>
      <c r="R108" s="1">
        <v>0</v>
      </c>
      <c r="S108" s="1">
        <v>0</v>
      </c>
      <c r="T108" s="1">
        <v>0</v>
      </c>
      <c r="U108" s="1">
        <v>0</v>
      </c>
      <c r="V108" s="24"/>
    </row>
    <row r="109" spans="1:22" ht="151.5" customHeight="1" x14ac:dyDescent="0.2">
      <c r="A109" s="78"/>
      <c r="B109" s="78"/>
      <c r="C109" s="78"/>
      <c r="D109" s="6">
        <v>2023</v>
      </c>
      <c r="E109" s="7">
        <f>F109+H109+I109</f>
        <v>29400</v>
      </c>
      <c r="F109" s="7">
        <v>0</v>
      </c>
      <c r="G109" s="7">
        <v>0</v>
      </c>
      <c r="H109" s="7">
        <v>0</v>
      </c>
      <c r="I109" s="7">
        <v>29400</v>
      </c>
      <c r="J109" s="80"/>
      <c r="K109" s="83"/>
      <c r="L109" s="83"/>
      <c r="M109" s="86"/>
      <c r="N109" s="122"/>
      <c r="O109" s="157"/>
      <c r="P109" s="8">
        <v>2023</v>
      </c>
      <c r="Q109" s="1">
        <f t="shared" si="9"/>
        <v>70000</v>
      </c>
      <c r="R109" s="1">
        <v>0</v>
      </c>
      <c r="S109" s="1">
        <v>0</v>
      </c>
      <c r="T109" s="1">
        <v>0</v>
      </c>
      <c r="U109" s="1">
        <v>70000</v>
      </c>
      <c r="V109" s="24"/>
    </row>
    <row r="110" spans="1:22" ht="168" customHeight="1" x14ac:dyDescent="0.2">
      <c r="A110" s="78"/>
      <c r="B110" s="78"/>
      <c r="C110" s="78"/>
      <c r="D110" s="6">
        <v>2024</v>
      </c>
      <c r="E110" s="7">
        <f>F110+H110+I110</f>
        <v>0</v>
      </c>
      <c r="F110" s="7">
        <v>0</v>
      </c>
      <c r="G110" s="7">
        <v>0</v>
      </c>
      <c r="H110" s="7">
        <v>0</v>
      </c>
      <c r="I110" s="7">
        <v>0</v>
      </c>
      <c r="J110" s="80"/>
      <c r="K110" s="83"/>
      <c r="L110" s="83"/>
      <c r="M110" s="86"/>
      <c r="N110" s="122"/>
      <c r="O110" s="157"/>
      <c r="P110" s="8">
        <v>2024</v>
      </c>
      <c r="Q110" s="1">
        <f t="shared" si="9"/>
        <v>13800</v>
      </c>
      <c r="R110" s="1">
        <v>0</v>
      </c>
      <c r="S110" s="1">
        <v>0</v>
      </c>
      <c r="T110" s="1">
        <v>0</v>
      </c>
      <c r="U110" s="1">
        <v>13800</v>
      </c>
      <c r="V110" s="26" t="s">
        <v>279</v>
      </c>
    </row>
    <row r="111" spans="1:22" ht="197.25" customHeight="1" x14ac:dyDescent="0.2">
      <c r="A111" s="79"/>
      <c r="B111" s="79"/>
      <c r="C111" s="79"/>
      <c r="D111" s="6">
        <v>2025</v>
      </c>
      <c r="E111" s="7">
        <f>F111+H111+I111</f>
        <v>0</v>
      </c>
      <c r="F111" s="7">
        <v>0</v>
      </c>
      <c r="G111" s="7">
        <v>0</v>
      </c>
      <c r="H111" s="7">
        <v>0</v>
      </c>
      <c r="I111" s="7">
        <v>0</v>
      </c>
      <c r="J111" s="82"/>
      <c r="K111" s="84"/>
      <c r="L111" s="84"/>
      <c r="M111" s="87"/>
      <c r="N111" s="114"/>
      <c r="O111" s="158"/>
      <c r="P111" s="25">
        <v>2025</v>
      </c>
      <c r="Q111" s="1">
        <f t="shared" si="9"/>
        <v>0</v>
      </c>
      <c r="R111" s="1">
        <v>0</v>
      </c>
      <c r="S111" s="1">
        <v>0</v>
      </c>
      <c r="T111" s="1">
        <v>0</v>
      </c>
      <c r="U111" s="1">
        <v>0</v>
      </c>
      <c r="V111" s="24"/>
    </row>
    <row r="112" spans="1:22" ht="23.25" customHeight="1" x14ac:dyDescent="0.2">
      <c r="A112" s="118" t="s">
        <v>31</v>
      </c>
      <c r="B112" s="124" t="s">
        <v>313</v>
      </c>
      <c r="C112" s="120" t="s">
        <v>119</v>
      </c>
      <c r="D112" s="6" t="s">
        <v>3</v>
      </c>
      <c r="E112" s="7">
        <f>E113+E114+E115+E116+E117</f>
        <v>0</v>
      </c>
      <c r="F112" s="7">
        <f>F113+F114+F115+F116+F117</f>
        <v>0</v>
      </c>
      <c r="G112" s="7">
        <f>G113+G114+G115+G116+G117</f>
        <v>0</v>
      </c>
      <c r="H112" s="7">
        <f>H113+H114+H115+H116+H117</f>
        <v>0</v>
      </c>
      <c r="I112" s="7">
        <f>I113+I114+I115+I116+I117</f>
        <v>0</v>
      </c>
      <c r="J112" s="119" t="s">
        <v>250</v>
      </c>
      <c r="K112" s="120" t="s">
        <v>91</v>
      </c>
      <c r="L112" s="120" t="s">
        <v>91</v>
      </c>
      <c r="M112" s="116" t="s">
        <v>276</v>
      </c>
      <c r="N112" s="155" t="s">
        <v>314</v>
      </c>
      <c r="O112" s="156"/>
      <c r="P112" s="8" t="s">
        <v>3</v>
      </c>
      <c r="Q112" s="1">
        <f t="shared" si="9"/>
        <v>0</v>
      </c>
      <c r="R112" s="1">
        <f>SUM(R113:R117)</f>
        <v>0</v>
      </c>
      <c r="S112" s="1">
        <f>SUM(S113:S117)</f>
        <v>0</v>
      </c>
      <c r="T112" s="1">
        <f>SUM(T113:T117)</f>
        <v>0</v>
      </c>
      <c r="U112" s="1">
        <f>SUM(U113:U117)</f>
        <v>0</v>
      </c>
    </row>
    <row r="113" spans="1:21" ht="23.25" customHeight="1" x14ac:dyDescent="0.2">
      <c r="A113" s="128"/>
      <c r="B113" s="129"/>
      <c r="C113" s="81"/>
      <c r="D113" s="6">
        <v>2021</v>
      </c>
      <c r="E113" s="7">
        <f>F113+G113+H113+I113</f>
        <v>0</v>
      </c>
      <c r="F113" s="7">
        <v>0</v>
      </c>
      <c r="G113" s="7">
        <v>0</v>
      </c>
      <c r="H113" s="7">
        <v>0</v>
      </c>
      <c r="I113" s="7">
        <v>0</v>
      </c>
      <c r="J113" s="80"/>
      <c r="K113" s="83"/>
      <c r="L113" s="83"/>
      <c r="M113" s="176"/>
      <c r="N113" s="122"/>
      <c r="O113" s="157"/>
      <c r="P113" s="8">
        <v>2021</v>
      </c>
      <c r="Q113" s="1">
        <f t="shared" si="9"/>
        <v>0</v>
      </c>
      <c r="R113" s="1">
        <v>0</v>
      </c>
      <c r="S113" s="1">
        <v>0</v>
      </c>
      <c r="T113" s="1">
        <v>0</v>
      </c>
      <c r="U113" s="1">
        <v>0</v>
      </c>
    </row>
    <row r="114" spans="1:21" ht="23.25" customHeight="1" x14ac:dyDescent="0.2">
      <c r="A114" s="128"/>
      <c r="B114" s="129"/>
      <c r="C114" s="81"/>
      <c r="D114" s="6">
        <v>2022</v>
      </c>
      <c r="E114" s="7">
        <f>F114+G114+H114+I114</f>
        <v>0</v>
      </c>
      <c r="F114" s="7">
        <v>0</v>
      </c>
      <c r="G114" s="7">
        <v>0</v>
      </c>
      <c r="H114" s="7">
        <v>0</v>
      </c>
      <c r="I114" s="7">
        <v>0</v>
      </c>
      <c r="J114" s="80"/>
      <c r="K114" s="83"/>
      <c r="L114" s="83"/>
      <c r="M114" s="176"/>
      <c r="N114" s="122"/>
      <c r="O114" s="157"/>
      <c r="P114" s="8">
        <v>2022</v>
      </c>
      <c r="Q114" s="1">
        <f t="shared" si="9"/>
        <v>0</v>
      </c>
      <c r="R114" s="1">
        <v>0</v>
      </c>
      <c r="S114" s="1">
        <v>0</v>
      </c>
      <c r="T114" s="1">
        <v>0</v>
      </c>
      <c r="U114" s="1">
        <v>0</v>
      </c>
    </row>
    <row r="115" spans="1:21" ht="23.25" customHeight="1" x14ac:dyDescent="0.2">
      <c r="A115" s="128"/>
      <c r="B115" s="129"/>
      <c r="C115" s="81"/>
      <c r="D115" s="6">
        <v>2023</v>
      </c>
      <c r="E115" s="7">
        <f>F115+G115+H115+I115</f>
        <v>0</v>
      </c>
      <c r="F115" s="7">
        <v>0</v>
      </c>
      <c r="G115" s="7">
        <v>0</v>
      </c>
      <c r="H115" s="7">
        <v>0</v>
      </c>
      <c r="I115" s="7">
        <v>0</v>
      </c>
      <c r="J115" s="80"/>
      <c r="K115" s="83"/>
      <c r="L115" s="83"/>
      <c r="M115" s="176"/>
      <c r="N115" s="122"/>
      <c r="O115" s="157"/>
      <c r="P115" s="8">
        <v>2023</v>
      </c>
      <c r="Q115" s="1">
        <f t="shared" si="9"/>
        <v>0</v>
      </c>
      <c r="R115" s="1">
        <v>0</v>
      </c>
      <c r="S115" s="1">
        <v>0</v>
      </c>
      <c r="T115" s="1">
        <v>0</v>
      </c>
      <c r="U115" s="1">
        <v>0</v>
      </c>
    </row>
    <row r="116" spans="1:21" ht="23.25" customHeight="1" x14ac:dyDescent="0.2">
      <c r="A116" s="128"/>
      <c r="B116" s="129"/>
      <c r="C116" s="81"/>
      <c r="D116" s="6">
        <v>2024</v>
      </c>
      <c r="E116" s="7">
        <f>F116+G116+H116+I116</f>
        <v>0</v>
      </c>
      <c r="F116" s="7">
        <v>0</v>
      </c>
      <c r="G116" s="7">
        <v>0</v>
      </c>
      <c r="H116" s="7">
        <v>0</v>
      </c>
      <c r="I116" s="7">
        <v>0</v>
      </c>
      <c r="J116" s="80"/>
      <c r="K116" s="83"/>
      <c r="L116" s="83"/>
      <c r="M116" s="176"/>
      <c r="N116" s="122"/>
      <c r="O116" s="157"/>
      <c r="P116" s="8">
        <v>2024</v>
      </c>
      <c r="Q116" s="1">
        <f t="shared" si="9"/>
        <v>0</v>
      </c>
      <c r="R116" s="1">
        <v>0</v>
      </c>
      <c r="S116" s="1">
        <v>0</v>
      </c>
      <c r="T116" s="1">
        <v>0</v>
      </c>
      <c r="U116" s="1">
        <v>0</v>
      </c>
    </row>
    <row r="117" spans="1:21" ht="24" customHeight="1" x14ac:dyDescent="0.2">
      <c r="A117" s="128"/>
      <c r="B117" s="129"/>
      <c r="C117" s="81"/>
      <c r="D117" s="6">
        <v>2025</v>
      </c>
      <c r="E117" s="7">
        <f>F117+G117+H117+I117</f>
        <v>0</v>
      </c>
      <c r="F117" s="7">
        <v>0</v>
      </c>
      <c r="G117" s="7">
        <v>0</v>
      </c>
      <c r="H117" s="7">
        <v>0</v>
      </c>
      <c r="I117" s="7">
        <v>0</v>
      </c>
      <c r="J117" s="80"/>
      <c r="K117" s="84"/>
      <c r="L117" s="84"/>
      <c r="M117" s="176"/>
      <c r="N117" s="114"/>
      <c r="O117" s="158"/>
      <c r="P117" s="25">
        <v>2025</v>
      </c>
      <c r="Q117" s="1">
        <f t="shared" si="9"/>
        <v>0</v>
      </c>
      <c r="R117" s="1">
        <v>0</v>
      </c>
      <c r="S117" s="1">
        <v>0</v>
      </c>
      <c r="T117" s="1">
        <v>0</v>
      </c>
      <c r="U117" s="1">
        <v>0</v>
      </c>
    </row>
    <row r="118" spans="1:21" ht="34.5" customHeight="1" x14ac:dyDescent="0.2">
      <c r="A118" s="118" t="s">
        <v>32</v>
      </c>
      <c r="B118" s="124" t="s">
        <v>315</v>
      </c>
      <c r="C118" s="120" t="s">
        <v>44</v>
      </c>
      <c r="D118" s="6" t="s">
        <v>3</v>
      </c>
      <c r="E118" s="7">
        <f>SUM(E119:E123)</f>
        <v>3220.95</v>
      </c>
      <c r="F118" s="7">
        <f>SUM(F119:F123)</f>
        <v>0</v>
      </c>
      <c r="G118" s="7">
        <f>SUM(G119:G123)</f>
        <v>0</v>
      </c>
      <c r="H118" s="7">
        <f>SUM(H119:H123)</f>
        <v>0</v>
      </c>
      <c r="I118" s="7">
        <f>SUM(I119:I123)</f>
        <v>3220.95</v>
      </c>
      <c r="J118" s="119" t="s">
        <v>182</v>
      </c>
      <c r="K118" s="120" t="s">
        <v>160</v>
      </c>
      <c r="L118" s="120" t="s">
        <v>146</v>
      </c>
      <c r="M118" s="116" t="s">
        <v>183</v>
      </c>
      <c r="N118" s="155" t="s">
        <v>317</v>
      </c>
      <c r="O118" s="156"/>
      <c r="P118" s="8" t="s">
        <v>3</v>
      </c>
      <c r="Q118" s="1">
        <f t="shared" si="9"/>
        <v>3600</v>
      </c>
      <c r="R118" s="1">
        <f>SUM(R119:R123)</f>
        <v>1000</v>
      </c>
      <c r="S118" s="1">
        <f>SUM(S119:S123)</f>
        <v>0</v>
      </c>
      <c r="T118" s="1">
        <f>SUM(T119:T123)</f>
        <v>0</v>
      </c>
      <c r="U118" s="1">
        <f>SUM(U119:U123)</f>
        <v>2600</v>
      </c>
    </row>
    <row r="119" spans="1:21" ht="38.25" customHeight="1" x14ac:dyDescent="0.2">
      <c r="A119" s="78"/>
      <c r="B119" s="78"/>
      <c r="C119" s="78"/>
      <c r="D119" s="6">
        <v>2021</v>
      </c>
      <c r="E119" s="7">
        <f>SUM(F119:I119)</f>
        <v>3220.95</v>
      </c>
      <c r="F119" s="7">
        <v>0</v>
      </c>
      <c r="G119" s="7">
        <v>0</v>
      </c>
      <c r="H119" s="7">
        <v>0</v>
      </c>
      <c r="I119" s="7">
        <v>3220.95</v>
      </c>
      <c r="J119" s="80"/>
      <c r="K119" s="83"/>
      <c r="L119" s="83"/>
      <c r="M119" s="86"/>
      <c r="N119" s="122"/>
      <c r="O119" s="157"/>
      <c r="P119" s="8">
        <v>2021</v>
      </c>
      <c r="Q119" s="1">
        <f t="shared" si="9"/>
        <v>3600</v>
      </c>
      <c r="R119" s="12">
        <v>1000</v>
      </c>
      <c r="S119" s="12">
        <v>0</v>
      </c>
      <c r="T119" s="12">
        <v>0</v>
      </c>
      <c r="U119" s="17">
        <v>2600</v>
      </c>
    </row>
    <row r="120" spans="1:21" ht="36" customHeight="1" x14ac:dyDescent="0.2">
      <c r="A120" s="78"/>
      <c r="B120" s="78"/>
      <c r="C120" s="78"/>
      <c r="D120" s="6">
        <v>2022</v>
      </c>
      <c r="E120" s="7">
        <v>0</v>
      </c>
      <c r="F120" s="7">
        <v>0</v>
      </c>
      <c r="G120" s="7">
        <v>0</v>
      </c>
      <c r="H120" s="7">
        <v>0</v>
      </c>
      <c r="I120" s="7">
        <v>0</v>
      </c>
      <c r="J120" s="80"/>
      <c r="K120" s="83"/>
      <c r="L120" s="83"/>
      <c r="M120" s="86"/>
      <c r="N120" s="122"/>
      <c r="O120" s="157"/>
      <c r="P120" s="8">
        <v>2022</v>
      </c>
      <c r="Q120" s="1">
        <f t="shared" si="9"/>
        <v>0</v>
      </c>
      <c r="R120" s="1">
        <v>0</v>
      </c>
      <c r="S120" s="1">
        <v>0</v>
      </c>
      <c r="T120" s="1">
        <v>0</v>
      </c>
      <c r="U120" s="1">
        <v>0</v>
      </c>
    </row>
    <row r="121" spans="1:21" ht="15" customHeight="1" x14ac:dyDescent="0.2">
      <c r="A121" s="78"/>
      <c r="B121" s="78"/>
      <c r="C121" s="78"/>
      <c r="D121" s="6">
        <v>2023</v>
      </c>
      <c r="E121" s="7">
        <v>0</v>
      </c>
      <c r="F121" s="7">
        <v>0</v>
      </c>
      <c r="G121" s="7">
        <v>0</v>
      </c>
      <c r="H121" s="7">
        <v>0</v>
      </c>
      <c r="I121" s="7">
        <v>0</v>
      </c>
      <c r="J121" s="80"/>
      <c r="K121" s="83"/>
      <c r="L121" s="83"/>
      <c r="M121" s="86"/>
      <c r="N121" s="122"/>
      <c r="O121" s="157"/>
      <c r="P121" s="8">
        <v>2023</v>
      </c>
      <c r="Q121" s="1">
        <f t="shared" si="9"/>
        <v>0</v>
      </c>
      <c r="R121" s="1">
        <v>0</v>
      </c>
      <c r="S121" s="1">
        <v>0</v>
      </c>
      <c r="T121" s="1">
        <v>0</v>
      </c>
      <c r="U121" s="1">
        <v>0</v>
      </c>
    </row>
    <row r="122" spans="1:21" x14ac:dyDescent="0.2">
      <c r="A122" s="78"/>
      <c r="B122" s="78"/>
      <c r="C122" s="78"/>
      <c r="D122" s="6">
        <v>2024</v>
      </c>
      <c r="E122" s="7">
        <v>0</v>
      </c>
      <c r="F122" s="7">
        <v>0</v>
      </c>
      <c r="G122" s="7">
        <v>0</v>
      </c>
      <c r="H122" s="7">
        <v>0</v>
      </c>
      <c r="I122" s="7">
        <v>0</v>
      </c>
      <c r="J122" s="80"/>
      <c r="K122" s="83"/>
      <c r="L122" s="83"/>
      <c r="M122" s="86"/>
      <c r="N122" s="122"/>
      <c r="O122" s="157"/>
      <c r="P122" s="8">
        <v>2024</v>
      </c>
      <c r="Q122" s="1">
        <f t="shared" si="9"/>
        <v>0</v>
      </c>
      <c r="R122" s="1">
        <v>0</v>
      </c>
      <c r="S122" s="1">
        <v>0</v>
      </c>
      <c r="T122" s="1">
        <v>0</v>
      </c>
      <c r="U122" s="1">
        <v>0</v>
      </c>
    </row>
    <row r="123" spans="1:21" ht="18.75" customHeight="1" x14ac:dyDescent="0.2">
      <c r="A123" s="79"/>
      <c r="B123" s="79"/>
      <c r="C123" s="79"/>
      <c r="D123" s="6">
        <v>2025</v>
      </c>
      <c r="E123" s="7">
        <v>0</v>
      </c>
      <c r="F123" s="7">
        <v>0</v>
      </c>
      <c r="G123" s="7">
        <v>0</v>
      </c>
      <c r="H123" s="7">
        <v>0</v>
      </c>
      <c r="I123" s="7">
        <v>0</v>
      </c>
      <c r="J123" s="82"/>
      <c r="K123" s="84"/>
      <c r="L123" s="84"/>
      <c r="M123" s="86"/>
      <c r="N123" s="114"/>
      <c r="O123" s="158"/>
      <c r="P123" s="25">
        <v>2025</v>
      </c>
      <c r="Q123" s="1">
        <f t="shared" si="9"/>
        <v>0</v>
      </c>
      <c r="R123" s="1">
        <v>0</v>
      </c>
      <c r="S123" s="1">
        <v>0</v>
      </c>
      <c r="T123" s="1">
        <v>0</v>
      </c>
      <c r="U123" s="1">
        <v>0</v>
      </c>
    </row>
    <row r="124" spans="1:21" ht="27.75" customHeight="1" x14ac:dyDescent="0.2">
      <c r="A124" s="118" t="s">
        <v>124</v>
      </c>
      <c r="B124" s="124" t="s">
        <v>316</v>
      </c>
      <c r="C124" s="120">
        <v>2021</v>
      </c>
      <c r="D124" s="6" t="s">
        <v>3</v>
      </c>
      <c r="E124" s="7">
        <f>SUM(E125:E129)</f>
        <v>11725.4</v>
      </c>
      <c r="F124" s="7">
        <f>SUM(F125:F129)</f>
        <v>0</v>
      </c>
      <c r="G124" s="7">
        <f>SUM(G125:G129)</f>
        <v>0</v>
      </c>
      <c r="H124" s="7">
        <f>SUM(H125:H129)</f>
        <v>0</v>
      </c>
      <c r="I124" s="7">
        <f>SUM(I125:I129)</f>
        <v>11725.4</v>
      </c>
      <c r="J124" s="119" t="s">
        <v>185</v>
      </c>
      <c r="K124" s="120" t="s">
        <v>104</v>
      </c>
      <c r="L124" s="125" t="s">
        <v>102</v>
      </c>
      <c r="M124" s="115" t="s">
        <v>184</v>
      </c>
      <c r="N124" s="155" t="s">
        <v>318</v>
      </c>
      <c r="O124" s="156"/>
      <c r="P124" s="8" t="s">
        <v>3</v>
      </c>
      <c r="Q124" s="1">
        <f t="shared" si="9"/>
        <v>9400</v>
      </c>
      <c r="R124" s="1">
        <f>SUM(R125:R129)</f>
        <v>0</v>
      </c>
      <c r="S124" s="1">
        <f>SUM(S125:S129)</f>
        <v>0</v>
      </c>
      <c r="T124" s="1">
        <f>SUM(T125:T129)</f>
        <v>0</v>
      </c>
      <c r="U124" s="1">
        <f>SUM(U125:U129)</f>
        <v>9400</v>
      </c>
    </row>
    <row r="125" spans="1:21" ht="36" customHeight="1" x14ac:dyDescent="0.2">
      <c r="A125" s="78"/>
      <c r="B125" s="78"/>
      <c r="C125" s="78"/>
      <c r="D125" s="6">
        <v>2021</v>
      </c>
      <c r="E125" s="7">
        <f>SUM(F125:I125)</f>
        <v>11725.4</v>
      </c>
      <c r="F125" s="7">
        <v>0</v>
      </c>
      <c r="G125" s="7">
        <v>0</v>
      </c>
      <c r="H125" s="7">
        <v>0</v>
      </c>
      <c r="I125" s="7">
        <v>11725.4</v>
      </c>
      <c r="J125" s="80"/>
      <c r="K125" s="83"/>
      <c r="L125" s="126"/>
      <c r="M125" s="69"/>
      <c r="N125" s="122"/>
      <c r="O125" s="157"/>
      <c r="P125" s="8">
        <v>2021</v>
      </c>
      <c r="Q125" s="1">
        <f t="shared" si="9"/>
        <v>9400</v>
      </c>
      <c r="R125" s="27">
        <v>0</v>
      </c>
      <c r="S125" s="27">
        <v>0</v>
      </c>
      <c r="T125" s="27">
        <v>0</v>
      </c>
      <c r="U125" s="17">
        <v>9400</v>
      </c>
    </row>
    <row r="126" spans="1:21" ht="47.25" customHeight="1" x14ac:dyDescent="0.2">
      <c r="A126" s="78"/>
      <c r="B126" s="78"/>
      <c r="C126" s="78"/>
      <c r="D126" s="6">
        <v>2022</v>
      </c>
      <c r="E126" s="7">
        <v>0</v>
      </c>
      <c r="F126" s="7">
        <v>0</v>
      </c>
      <c r="G126" s="7">
        <v>0</v>
      </c>
      <c r="H126" s="7">
        <v>0</v>
      </c>
      <c r="I126" s="7">
        <v>0</v>
      </c>
      <c r="J126" s="80"/>
      <c r="K126" s="83"/>
      <c r="L126" s="126"/>
      <c r="M126" s="69"/>
      <c r="N126" s="122"/>
      <c r="O126" s="157"/>
      <c r="P126" s="8">
        <v>2022</v>
      </c>
      <c r="Q126" s="1">
        <f t="shared" si="9"/>
        <v>0</v>
      </c>
      <c r="R126" s="1">
        <v>0</v>
      </c>
      <c r="S126" s="1">
        <v>0</v>
      </c>
      <c r="T126" s="1">
        <v>0</v>
      </c>
      <c r="U126" s="1">
        <v>0</v>
      </c>
    </row>
    <row r="127" spans="1:21" ht="14.25" customHeight="1" x14ac:dyDescent="0.2">
      <c r="A127" s="78"/>
      <c r="B127" s="78"/>
      <c r="C127" s="78"/>
      <c r="D127" s="6">
        <v>2023</v>
      </c>
      <c r="E127" s="7">
        <v>0</v>
      </c>
      <c r="F127" s="7">
        <v>0</v>
      </c>
      <c r="G127" s="7">
        <v>0</v>
      </c>
      <c r="H127" s="7">
        <v>0</v>
      </c>
      <c r="I127" s="7">
        <v>0</v>
      </c>
      <c r="J127" s="80"/>
      <c r="K127" s="83"/>
      <c r="L127" s="126"/>
      <c r="M127" s="69"/>
      <c r="N127" s="122"/>
      <c r="O127" s="157"/>
      <c r="P127" s="8">
        <v>2023</v>
      </c>
      <c r="Q127" s="1">
        <f t="shared" si="9"/>
        <v>0</v>
      </c>
      <c r="R127" s="1">
        <v>0</v>
      </c>
      <c r="S127" s="1">
        <v>0</v>
      </c>
      <c r="T127" s="1">
        <v>0</v>
      </c>
      <c r="U127" s="1">
        <v>0</v>
      </c>
    </row>
    <row r="128" spans="1:21" ht="14.25" customHeight="1" x14ac:dyDescent="0.2">
      <c r="A128" s="78"/>
      <c r="B128" s="78"/>
      <c r="C128" s="78"/>
      <c r="D128" s="6">
        <v>2024</v>
      </c>
      <c r="E128" s="7">
        <v>0</v>
      </c>
      <c r="F128" s="7">
        <v>0</v>
      </c>
      <c r="G128" s="7">
        <v>0</v>
      </c>
      <c r="H128" s="7">
        <v>0</v>
      </c>
      <c r="I128" s="7">
        <v>0</v>
      </c>
      <c r="J128" s="80"/>
      <c r="K128" s="83"/>
      <c r="L128" s="126"/>
      <c r="M128" s="69"/>
      <c r="N128" s="122"/>
      <c r="O128" s="157"/>
      <c r="P128" s="8">
        <v>2024</v>
      </c>
      <c r="Q128" s="1">
        <f t="shared" si="9"/>
        <v>0</v>
      </c>
      <c r="R128" s="1">
        <v>0</v>
      </c>
      <c r="S128" s="1">
        <v>0</v>
      </c>
      <c r="T128" s="1">
        <v>0</v>
      </c>
      <c r="U128" s="1">
        <v>0</v>
      </c>
    </row>
    <row r="129" spans="1:21" ht="21" customHeight="1" x14ac:dyDescent="0.2">
      <c r="A129" s="79"/>
      <c r="B129" s="79"/>
      <c r="C129" s="79"/>
      <c r="D129" s="6">
        <v>2025</v>
      </c>
      <c r="E129" s="7">
        <v>0</v>
      </c>
      <c r="F129" s="7">
        <v>0</v>
      </c>
      <c r="G129" s="7">
        <v>0</v>
      </c>
      <c r="H129" s="7">
        <v>0</v>
      </c>
      <c r="I129" s="7">
        <v>0</v>
      </c>
      <c r="J129" s="82"/>
      <c r="K129" s="84"/>
      <c r="L129" s="127"/>
      <c r="M129" s="69"/>
      <c r="N129" s="114"/>
      <c r="O129" s="158"/>
      <c r="P129" s="25">
        <v>2025</v>
      </c>
      <c r="Q129" s="1">
        <f t="shared" si="9"/>
        <v>0</v>
      </c>
      <c r="R129" s="1">
        <v>0</v>
      </c>
      <c r="S129" s="1">
        <v>0</v>
      </c>
      <c r="T129" s="1">
        <v>0</v>
      </c>
      <c r="U129" s="1">
        <v>0</v>
      </c>
    </row>
    <row r="130" spans="1:21" ht="42.75" customHeight="1" x14ac:dyDescent="0.2">
      <c r="A130" s="118" t="s">
        <v>126</v>
      </c>
      <c r="B130" s="124" t="s">
        <v>319</v>
      </c>
      <c r="C130" s="70" t="s">
        <v>15</v>
      </c>
      <c r="D130" s="8" t="s">
        <v>120</v>
      </c>
      <c r="E130" s="9">
        <f>SUM(E131:E135)</f>
        <v>96000</v>
      </c>
      <c r="F130" s="9">
        <f>SUM(F131:F135)</f>
        <v>0</v>
      </c>
      <c r="G130" s="9">
        <f>SUM(G131:G135)</f>
        <v>0</v>
      </c>
      <c r="H130" s="9">
        <f>SUM(H131:H135)</f>
        <v>0</v>
      </c>
      <c r="I130" s="9">
        <f>SUM(I131:I135)</f>
        <v>96000</v>
      </c>
      <c r="J130" s="119" t="s">
        <v>186</v>
      </c>
      <c r="K130" s="120" t="s">
        <v>123</v>
      </c>
      <c r="L130" s="125" t="s">
        <v>154</v>
      </c>
      <c r="M130" s="115" t="s">
        <v>263</v>
      </c>
      <c r="N130" s="149" t="s">
        <v>414</v>
      </c>
      <c r="O130" s="150"/>
      <c r="P130" s="8" t="s">
        <v>3</v>
      </c>
      <c r="Q130" s="1">
        <f t="shared" si="9"/>
        <v>104507.302</v>
      </c>
      <c r="R130" s="1">
        <f>SUM(R131:R135)</f>
        <v>0</v>
      </c>
      <c r="S130" s="1">
        <f>SUM(S131:S135)</f>
        <v>0</v>
      </c>
      <c r="T130" s="1">
        <f>SUM(T131:T135)</f>
        <v>0</v>
      </c>
      <c r="U130" s="1">
        <f>SUM(U131:U135)</f>
        <v>104507.302</v>
      </c>
    </row>
    <row r="131" spans="1:21" ht="30.75" customHeight="1" x14ac:dyDescent="0.2">
      <c r="A131" s="78"/>
      <c r="B131" s="78"/>
      <c r="C131" s="71"/>
      <c r="D131" s="8">
        <v>2021</v>
      </c>
      <c r="E131" s="9">
        <f>SUM(F131:I131)</f>
        <v>43650</v>
      </c>
      <c r="F131" s="9">
        <v>0</v>
      </c>
      <c r="G131" s="9">
        <v>0</v>
      </c>
      <c r="H131" s="9">
        <v>0</v>
      </c>
      <c r="I131" s="9">
        <v>43650</v>
      </c>
      <c r="J131" s="80"/>
      <c r="K131" s="83"/>
      <c r="L131" s="126"/>
      <c r="M131" s="115"/>
      <c r="N131" s="151"/>
      <c r="O131" s="152"/>
      <c r="P131" s="8">
        <v>2021</v>
      </c>
      <c r="Q131" s="1">
        <f t="shared" si="9"/>
        <v>26135.882000000001</v>
      </c>
      <c r="R131" s="1">
        <v>0</v>
      </c>
      <c r="S131" s="1">
        <v>0</v>
      </c>
      <c r="T131" s="1">
        <v>0</v>
      </c>
      <c r="U131" s="17">
        <v>26135.882000000001</v>
      </c>
    </row>
    <row r="132" spans="1:21" ht="19.5" customHeight="1" x14ac:dyDescent="0.2">
      <c r="A132" s="78"/>
      <c r="B132" s="78"/>
      <c r="C132" s="71"/>
      <c r="D132" s="8">
        <v>2022</v>
      </c>
      <c r="E132" s="9">
        <f>SUM(F132:I132)</f>
        <v>30300</v>
      </c>
      <c r="F132" s="9">
        <v>0</v>
      </c>
      <c r="G132" s="9">
        <v>0</v>
      </c>
      <c r="H132" s="9">
        <v>0</v>
      </c>
      <c r="I132" s="9">
        <v>30300</v>
      </c>
      <c r="J132" s="80"/>
      <c r="K132" s="83"/>
      <c r="L132" s="126"/>
      <c r="M132" s="115"/>
      <c r="N132" s="151"/>
      <c r="O132" s="152"/>
      <c r="P132" s="8">
        <v>2022</v>
      </c>
      <c r="Q132" s="1">
        <f t="shared" si="9"/>
        <v>62758.52</v>
      </c>
      <c r="R132" s="1">
        <v>0</v>
      </c>
      <c r="S132" s="1">
        <v>0</v>
      </c>
      <c r="T132" s="1">
        <v>0</v>
      </c>
      <c r="U132" s="17">
        <v>62758.52</v>
      </c>
    </row>
    <row r="133" spans="1:21" ht="19.5" customHeight="1" x14ac:dyDescent="0.2">
      <c r="A133" s="78"/>
      <c r="B133" s="78"/>
      <c r="C133" s="71"/>
      <c r="D133" s="8">
        <v>2023</v>
      </c>
      <c r="E133" s="9">
        <f>SUM(F133:I133)</f>
        <v>22050</v>
      </c>
      <c r="F133" s="9">
        <v>0</v>
      </c>
      <c r="G133" s="9">
        <v>0</v>
      </c>
      <c r="H133" s="9">
        <v>0</v>
      </c>
      <c r="I133" s="9">
        <v>22050</v>
      </c>
      <c r="J133" s="80"/>
      <c r="K133" s="83"/>
      <c r="L133" s="126"/>
      <c r="M133" s="115"/>
      <c r="N133" s="151"/>
      <c r="O133" s="152"/>
      <c r="P133" s="8">
        <v>2023</v>
      </c>
      <c r="Q133" s="1">
        <f t="shared" si="9"/>
        <v>15612.9</v>
      </c>
      <c r="R133" s="1">
        <v>0</v>
      </c>
      <c r="S133" s="1">
        <v>0</v>
      </c>
      <c r="T133" s="1">
        <v>0</v>
      </c>
      <c r="U133" s="1">
        <v>15612.9</v>
      </c>
    </row>
    <row r="134" spans="1:21" ht="19.5" customHeight="1" x14ac:dyDescent="0.2">
      <c r="A134" s="78"/>
      <c r="B134" s="78"/>
      <c r="C134" s="71"/>
      <c r="D134" s="8">
        <v>2024</v>
      </c>
      <c r="E134" s="9">
        <f>SUM(F134:I134)</f>
        <v>0</v>
      </c>
      <c r="F134" s="9">
        <v>0</v>
      </c>
      <c r="G134" s="9">
        <v>0</v>
      </c>
      <c r="H134" s="9">
        <v>0</v>
      </c>
      <c r="I134" s="9">
        <v>0</v>
      </c>
      <c r="J134" s="80"/>
      <c r="K134" s="83"/>
      <c r="L134" s="126"/>
      <c r="M134" s="115"/>
      <c r="N134" s="151"/>
      <c r="O134" s="152"/>
      <c r="P134" s="8">
        <v>2024</v>
      </c>
      <c r="Q134" s="1">
        <f t="shared" si="9"/>
        <v>0</v>
      </c>
      <c r="R134" s="1">
        <v>0</v>
      </c>
      <c r="S134" s="1">
        <v>0</v>
      </c>
      <c r="T134" s="1">
        <v>0</v>
      </c>
      <c r="U134" s="1">
        <v>0</v>
      </c>
    </row>
    <row r="135" spans="1:21" ht="23.25" customHeight="1" x14ac:dyDescent="0.2">
      <c r="A135" s="79"/>
      <c r="B135" s="79"/>
      <c r="C135" s="71"/>
      <c r="D135" s="25">
        <v>2025</v>
      </c>
      <c r="E135" s="28">
        <f>SUM(F135:I135)</f>
        <v>0</v>
      </c>
      <c r="F135" s="9">
        <v>0</v>
      </c>
      <c r="G135" s="9">
        <v>0</v>
      </c>
      <c r="H135" s="9">
        <v>0</v>
      </c>
      <c r="I135" s="28">
        <v>0</v>
      </c>
      <c r="J135" s="82"/>
      <c r="K135" s="83"/>
      <c r="L135" s="127"/>
      <c r="M135" s="115"/>
      <c r="N135" s="153"/>
      <c r="O135" s="154"/>
      <c r="P135" s="25">
        <v>2025</v>
      </c>
      <c r="Q135" s="1">
        <f t="shared" si="9"/>
        <v>0</v>
      </c>
      <c r="R135" s="1">
        <v>0</v>
      </c>
      <c r="S135" s="1">
        <v>0</v>
      </c>
      <c r="T135" s="1">
        <v>0</v>
      </c>
      <c r="U135" s="1">
        <v>0</v>
      </c>
    </row>
    <row r="136" spans="1:21" ht="36" customHeight="1" x14ac:dyDescent="0.2">
      <c r="A136" s="118" t="s">
        <v>128</v>
      </c>
      <c r="B136" s="124" t="s">
        <v>320</v>
      </c>
      <c r="C136" s="70" t="s">
        <v>44</v>
      </c>
      <c r="D136" s="8" t="s">
        <v>120</v>
      </c>
      <c r="E136" s="9">
        <f>SUM(E137:E141)</f>
        <v>1625</v>
      </c>
      <c r="F136" s="9">
        <f>SUM(F137:F141)</f>
        <v>0</v>
      </c>
      <c r="G136" s="9">
        <f>SUM(G137:G141)</f>
        <v>0</v>
      </c>
      <c r="H136" s="9">
        <f>SUM(H137:H141)</f>
        <v>0</v>
      </c>
      <c r="I136" s="9">
        <f>SUM(I137:I141)</f>
        <v>1625</v>
      </c>
      <c r="J136" s="119" t="s">
        <v>187</v>
      </c>
      <c r="K136" s="120" t="s">
        <v>125</v>
      </c>
      <c r="L136" s="125" t="s">
        <v>155</v>
      </c>
      <c r="M136" s="115" t="s">
        <v>264</v>
      </c>
      <c r="N136" s="155" t="s">
        <v>415</v>
      </c>
      <c r="O136" s="156"/>
      <c r="P136" s="8" t="s">
        <v>3</v>
      </c>
      <c r="Q136" s="1">
        <f t="shared" si="9"/>
        <v>2500.491</v>
      </c>
      <c r="R136" s="1">
        <f>SUM(R137:R141)</f>
        <v>0</v>
      </c>
      <c r="S136" s="1">
        <f>SUM(S137:S141)</f>
        <v>0</v>
      </c>
      <c r="T136" s="1">
        <f>SUM(T137:T141)</f>
        <v>0</v>
      </c>
      <c r="U136" s="1">
        <f>SUM(U137:U141)</f>
        <v>2500.491</v>
      </c>
    </row>
    <row r="137" spans="1:21" ht="30.75" customHeight="1" x14ac:dyDescent="0.2">
      <c r="A137" s="78"/>
      <c r="B137" s="78"/>
      <c r="C137" s="71"/>
      <c r="D137" s="8">
        <v>2021</v>
      </c>
      <c r="E137" s="9">
        <f>SUM(F137:I137)</f>
        <v>1353</v>
      </c>
      <c r="F137" s="9">
        <v>0</v>
      </c>
      <c r="G137" s="9">
        <v>0</v>
      </c>
      <c r="H137" s="9">
        <v>0</v>
      </c>
      <c r="I137" s="9">
        <v>1353</v>
      </c>
      <c r="J137" s="80"/>
      <c r="K137" s="83"/>
      <c r="L137" s="126"/>
      <c r="M137" s="115"/>
      <c r="N137" s="122"/>
      <c r="O137" s="157"/>
      <c r="P137" s="8">
        <v>2021</v>
      </c>
      <c r="Q137" s="1">
        <f t="shared" si="9"/>
        <v>1346.691</v>
      </c>
      <c r="R137" s="1">
        <v>0</v>
      </c>
      <c r="S137" s="1">
        <v>0</v>
      </c>
      <c r="T137" s="1">
        <v>0</v>
      </c>
      <c r="U137" s="17">
        <v>1346.691</v>
      </c>
    </row>
    <row r="138" spans="1:21" ht="21" customHeight="1" x14ac:dyDescent="0.2">
      <c r="A138" s="78"/>
      <c r="B138" s="78"/>
      <c r="C138" s="71"/>
      <c r="D138" s="8">
        <v>2022</v>
      </c>
      <c r="E138" s="9">
        <f>SUM(F138:I138)</f>
        <v>272</v>
      </c>
      <c r="F138" s="9">
        <v>0</v>
      </c>
      <c r="G138" s="9">
        <v>0</v>
      </c>
      <c r="H138" s="9">
        <v>0</v>
      </c>
      <c r="I138" s="9">
        <v>272</v>
      </c>
      <c r="J138" s="80"/>
      <c r="K138" s="83"/>
      <c r="L138" s="126"/>
      <c r="M138" s="115"/>
      <c r="N138" s="122"/>
      <c r="O138" s="157"/>
      <c r="P138" s="8">
        <v>2022</v>
      </c>
      <c r="Q138" s="1">
        <f t="shared" si="9"/>
        <v>735.8</v>
      </c>
      <c r="R138" s="1">
        <v>0</v>
      </c>
      <c r="S138" s="1">
        <v>0</v>
      </c>
      <c r="T138" s="1">
        <v>0</v>
      </c>
      <c r="U138" s="17">
        <v>735.8</v>
      </c>
    </row>
    <row r="139" spans="1:21" ht="21" customHeight="1" x14ac:dyDescent="0.2">
      <c r="A139" s="78"/>
      <c r="B139" s="78"/>
      <c r="C139" s="71"/>
      <c r="D139" s="8">
        <v>2023</v>
      </c>
      <c r="E139" s="9">
        <f>SUM(F139:I139)</f>
        <v>0</v>
      </c>
      <c r="F139" s="9">
        <v>0</v>
      </c>
      <c r="G139" s="9">
        <v>0</v>
      </c>
      <c r="H139" s="9">
        <v>0</v>
      </c>
      <c r="I139" s="9">
        <v>0</v>
      </c>
      <c r="J139" s="80"/>
      <c r="K139" s="83"/>
      <c r="L139" s="126"/>
      <c r="M139" s="115"/>
      <c r="N139" s="122"/>
      <c r="O139" s="157"/>
      <c r="P139" s="8">
        <v>2023</v>
      </c>
      <c r="Q139" s="1">
        <f t="shared" si="9"/>
        <v>418</v>
      </c>
      <c r="R139" s="1">
        <v>0</v>
      </c>
      <c r="S139" s="1">
        <v>0</v>
      </c>
      <c r="T139" s="1">
        <v>0</v>
      </c>
      <c r="U139" s="1">
        <v>418</v>
      </c>
    </row>
    <row r="140" spans="1:21" ht="21" customHeight="1" x14ac:dyDescent="0.2">
      <c r="A140" s="78"/>
      <c r="B140" s="78"/>
      <c r="C140" s="71"/>
      <c r="D140" s="8">
        <v>2024</v>
      </c>
      <c r="E140" s="9">
        <f>SUM(F140:I140)</f>
        <v>0</v>
      </c>
      <c r="F140" s="9">
        <v>0</v>
      </c>
      <c r="G140" s="9">
        <v>0</v>
      </c>
      <c r="H140" s="9">
        <v>0</v>
      </c>
      <c r="I140" s="9">
        <v>0</v>
      </c>
      <c r="J140" s="80"/>
      <c r="K140" s="83"/>
      <c r="L140" s="126"/>
      <c r="M140" s="115"/>
      <c r="N140" s="122"/>
      <c r="O140" s="157"/>
      <c r="P140" s="8">
        <v>2024</v>
      </c>
      <c r="Q140" s="1">
        <f t="shared" si="9"/>
        <v>0</v>
      </c>
      <c r="R140" s="1">
        <v>0</v>
      </c>
      <c r="S140" s="1">
        <v>0</v>
      </c>
      <c r="T140" s="1">
        <v>0</v>
      </c>
      <c r="U140" s="1">
        <v>0</v>
      </c>
    </row>
    <row r="141" spans="1:21" ht="48" customHeight="1" x14ac:dyDescent="0.2">
      <c r="A141" s="79"/>
      <c r="B141" s="78"/>
      <c r="C141" s="71"/>
      <c r="D141" s="25">
        <v>2025</v>
      </c>
      <c r="E141" s="9">
        <f>SUM(F141:I141)</f>
        <v>0</v>
      </c>
      <c r="F141" s="9">
        <v>0</v>
      </c>
      <c r="G141" s="9">
        <v>0</v>
      </c>
      <c r="H141" s="9">
        <v>0</v>
      </c>
      <c r="I141" s="28">
        <v>0</v>
      </c>
      <c r="J141" s="82"/>
      <c r="K141" s="83"/>
      <c r="L141" s="127"/>
      <c r="M141" s="115"/>
      <c r="N141" s="114"/>
      <c r="O141" s="158"/>
      <c r="P141" s="25">
        <v>2025</v>
      </c>
      <c r="Q141" s="1">
        <f t="shared" si="9"/>
        <v>0</v>
      </c>
      <c r="R141" s="1">
        <v>0</v>
      </c>
      <c r="S141" s="1">
        <v>0</v>
      </c>
      <c r="T141" s="1">
        <v>0</v>
      </c>
      <c r="U141" s="1">
        <v>0</v>
      </c>
    </row>
    <row r="142" spans="1:21" ht="42" customHeight="1" x14ac:dyDescent="0.2">
      <c r="A142" s="118" t="s">
        <v>248</v>
      </c>
      <c r="B142" s="121" t="s">
        <v>321</v>
      </c>
      <c r="C142" s="70" t="s">
        <v>119</v>
      </c>
      <c r="D142" s="8" t="s">
        <v>120</v>
      </c>
      <c r="E142" s="9">
        <f>SUM(E143:E147)</f>
        <v>10000</v>
      </c>
      <c r="F142" s="9">
        <f>SUM(F143:F147)</f>
        <v>0</v>
      </c>
      <c r="G142" s="9">
        <f>SUM(G143:G147)</f>
        <v>0</v>
      </c>
      <c r="H142" s="9">
        <f>SUM(H143:H147)</f>
        <v>0</v>
      </c>
      <c r="I142" s="9">
        <f>SUM(I143:I147)</f>
        <v>10000</v>
      </c>
      <c r="J142" s="119" t="s">
        <v>277</v>
      </c>
      <c r="K142" s="70" t="s">
        <v>127</v>
      </c>
      <c r="L142" s="120" t="s">
        <v>155</v>
      </c>
      <c r="M142" s="85" t="s">
        <v>265</v>
      </c>
      <c r="N142" s="155" t="s">
        <v>323</v>
      </c>
      <c r="O142" s="156"/>
      <c r="P142" s="8" t="s">
        <v>3</v>
      </c>
      <c r="Q142" s="1">
        <f t="shared" ref="Q142:Q153" si="10">R142+S142+T142+U142</f>
        <v>45</v>
      </c>
      <c r="R142" s="1">
        <f>SUM(R143:R147)</f>
        <v>0</v>
      </c>
      <c r="S142" s="1">
        <f>SUM(S143:S147)</f>
        <v>0</v>
      </c>
      <c r="T142" s="1">
        <f>SUM(T143:T147)</f>
        <v>0</v>
      </c>
      <c r="U142" s="1">
        <f>SUM(U143:U147)</f>
        <v>45</v>
      </c>
    </row>
    <row r="143" spans="1:21" ht="53.25" customHeight="1" x14ac:dyDescent="0.2">
      <c r="A143" s="78"/>
      <c r="B143" s="71"/>
      <c r="C143" s="71"/>
      <c r="D143" s="8">
        <v>2021</v>
      </c>
      <c r="E143" s="9">
        <f>SUM(F143:I143)</f>
        <v>0</v>
      </c>
      <c r="F143" s="9">
        <v>0</v>
      </c>
      <c r="G143" s="9">
        <v>0</v>
      </c>
      <c r="H143" s="9">
        <v>0</v>
      </c>
      <c r="I143" s="9">
        <v>0</v>
      </c>
      <c r="J143" s="80"/>
      <c r="K143" s="113"/>
      <c r="L143" s="83"/>
      <c r="M143" s="85"/>
      <c r="N143" s="122"/>
      <c r="O143" s="157"/>
      <c r="P143" s="8">
        <v>2021</v>
      </c>
      <c r="Q143" s="1">
        <f t="shared" si="10"/>
        <v>0</v>
      </c>
      <c r="R143" s="1">
        <v>0</v>
      </c>
      <c r="S143" s="1">
        <v>0</v>
      </c>
      <c r="T143" s="1">
        <v>0</v>
      </c>
      <c r="U143" s="17">
        <v>0</v>
      </c>
    </row>
    <row r="144" spans="1:21" ht="18.75" customHeight="1" x14ac:dyDescent="0.2">
      <c r="A144" s="78"/>
      <c r="B144" s="71"/>
      <c r="C144" s="71"/>
      <c r="D144" s="8">
        <v>2022</v>
      </c>
      <c r="E144" s="9">
        <f>SUM(F144:I144)</f>
        <v>9000</v>
      </c>
      <c r="F144" s="9">
        <v>0</v>
      </c>
      <c r="G144" s="9">
        <v>0</v>
      </c>
      <c r="H144" s="9">
        <v>0</v>
      </c>
      <c r="I144" s="9">
        <v>9000</v>
      </c>
      <c r="J144" s="80"/>
      <c r="K144" s="113"/>
      <c r="L144" s="83"/>
      <c r="M144" s="85"/>
      <c r="N144" s="122"/>
      <c r="O144" s="157"/>
      <c r="P144" s="8">
        <v>2022</v>
      </c>
      <c r="Q144" s="1">
        <f t="shared" si="10"/>
        <v>45</v>
      </c>
      <c r="R144" s="1">
        <v>0</v>
      </c>
      <c r="S144" s="1">
        <v>0</v>
      </c>
      <c r="T144" s="1">
        <v>0</v>
      </c>
      <c r="U144" s="17">
        <v>45</v>
      </c>
    </row>
    <row r="145" spans="1:21" ht="18.75" customHeight="1" x14ac:dyDescent="0.2">
      <c r="A145" s="78"/>
      <c r="B145" s="71"/>
      <c r="C145" s="71"/>
      <c r="D145" s="8">
        <v>2023</v>
      </c>
      <c r="E145" s="9">
        <f>SUM(F145:I145)</f>
        <v>1000</v>
      </c>
      <c r="F145" s="9">
        <v>0</v>
      </c>
      <c r="G145" s="9">
        <v>0</v>
      </c>
      <c r="H145" s="9">
        <v>0</v>
      </c>
      <c r="I145" s="9">
        <v>1000</v>
      </c>
      <c r="J145" s="80"/>
      <c r="K145" s="113"/>
      <c r="L145" s="83"/>
      <c r="M145" s="85"/>
      <c r="N145" s="122"/>
      <c r="O145" s="157"/>
      <c r="P145" s="8">
        <v>2023</v>
      </c>
      <c r="Q145" s="1">
        <f t="shared" si="10"/>
        <v>0</v>
      </c>
      <c r="R145" s="1">
        <v>0</v>
      </c>
      <c r="S145" s="1">
        <v>0</v>
      </c>
      <c r="T145" s="1">
        <v>0</v>
      </c>
      <c r="U145" s="1">
        <v>0</v>
      </c>
    </row>
    <row r="146" spans="1:21" ht="19.5" customHeight="1" x14ac:dyDescent="0.2">
      <c r="A146" s="78"/>
      <c r="B146" s="71"/>
      <c r="C146" s="71"/>
      <c r="D146" s="8">
        <v>2024</v>
      </c>
      <c r="E146" s="9">
        <f>SUM(F146:I146)</f>
        <v>0</v>
      </c>
      <c r="F146" s="9">
        <v>0</v>
      </c>
      <c r="G146" s="9">
        <v>0</v>
      </c>
      <c r="H146" s="9">
        <v>0</v>
      </c>
      <c r="I146" s="9">
        <v>0</v>
      </c>
      <c r="J146" s="80"/>
      <c r="K146" s="113"/>
      <c r="L146" s="83"/>
      <c r="M146" s="85"/>
      <c r="N146" s="122"/>
      <c r="O146" s="157"/>
      <c r="P146" s="8">
        <v>2024</v>
      </c>
      <c r="Q146" s="1">
        <f t="shared" si="10"/>
        <v>0</v>
      </c>
      <c r="R146" s="1">
        <v>0</v>
      </c>
      <c r="S146" s="1">
        <v>0</v>
      </c>
      <c r="T146" s="1">
        <v>0</v>
      </c>
      <c r="U146" s="1">
        <v>0</v>
      </c>
    </row>
    <row r="147" spans="1:21" ht="23.25" customHeight="1" x14ac:dyDescent="0.2">
      <c r="A147" s="79"/>
      <c r="B147" s="71"/>
      <c r="C147" s="71"/>
      <c r="D147" s="8">
        <v>2025</v>
      </c>
      <c r="E147" s="9">
        <f>SUM(F147:I147)</f>
        <v>0</v>
      </c>
      <c r="F147" s="9">
        <v>0</v>
      </c>
      <c r="G147" s="9">
        <v>0</v>
      </c>
      <c r="H147" s="9">
        <v>0</v>
      </c>
      <c r="I147" s="9">
        <v>0</v>
      </c>
      <c r="J147" s="82"/>
      <c r="K147" s="113"/>
      <c r="L147" s="84"/>
      <c r="M147" s="117"/>
      <c r="N147" s="114"/>
      <c r="O147" s="158"/>
      <c r="P147" s="25">
        <v>2025</v>
      </c>
      <c r="Q147" s="1">
        <f t="shared" si="10"/>
        <v>0</v>
      </c>
      <c r="R147" s="1">
        <v>0</v>
      </c>
      <c r="S147" s="1">
        <v>0</v>
      </c>
      <c r="T147" s="1">
        <v>0</v>
      </c>
      <c r="U147" s="1">
        <v>0</v>
      </c>
    </row>
    <row r="148" spans="1:21" ht="69.75" customHeight="1" x14ac:dyDescent="0.2">
      <c r="A148" s="118" t="s">
        <v>249</v>
      </c>
      <c r="B148" s="121" t="s">
        <v>322</v>
      </c>
      <c r="C148" s="70" t="s">
        <v>129</v>
      </c>
      <c r="D148" s="8" t="s">
        <v>120</v>
      </c>
      <c r="E148" s="9">
        <f>SUM(E149:E153)</f>
        <v>13580</v>
      </c>
      <c r="F148" s="9">
        <f>SUM(F149:F153)</f>
        <v>0</v>
      </c>
      <c r="G148" s="9">
        <f>SUM(G149:G153)</f>
        <v>0</v>
      </c>
      <c r="H148" s="9">
        <f>SUM(H149:H153)</f>
        <v>0</v>
      </c>
      <c r="I148" s="9">
        <f>SUM(I149:I153)</f>
        <v>13580</v>
      </c>
      <c r="J148" s="119" t="s">
        <v>188</v>
      </c>
      <c r="K148" s="70" t="s">
        <v>130</v>
      </c>
      <c r="L148" s="120" t="s">
        <v>155</v>
      </c>
      <c r="M148" s="132" t="s">
        <v>266</v>
      </c>
      <c r="N148" s="155" t="s">
        <v>324</v>
      </c>
      <c r="O148" s="156"/>
      <c r="P148" s="8" t="s">
        <v>3</v>
      </c>
      <c r="Q148" s="1">
        <f t="shared" si="10"/>
        <v>50714.57</v>
      </c>
      <c r="R148" s="1">
        <f>SUM(R149:R153)</f>
        <v>0</v>
      </c>
      <c r="S148" s="1">
        <f>SUM(S149:S153)</f>
        <v>0</v>
      </c>
      <c r="T148" s="1">
        <f>SUM(T149:T153)</f>
        <v>0</v>
      </c>
      <c r="U148" s="1">
        <f>SUM(U149:U153)</f>
        <v>50714.57</v>
      </c>
    </row>
    <row r="149" spans="1:21" ht="65.25" customHeight="1" x14ac:dyDescent="0.2">
      <c r="A149" s="78"/>
      <c r="B149" s="71"/>
      <c r="C149" s="71"/>
      <c r="D149" s="8">
        <v>2021</v>
      </c>
      <c r="E149" s="9">
        <f>SUM(F149:I149)</f>
        <v>0</v>
      </c>
      <c r="F149" s="9">
        <v>0</v>
      </c>
      <c r="G149" s="9">
        <v>0</v>
      </c>
      <c r="H149" s="9">
        <v>0</v>
      </c>
      <c r="I149" s="9">
        <v>0</v>
      </c>
      <c r="J149" s="80"/>
      <c r="K149" s="113"/>
      <c r="L149" s="83"/>
      <c r="M149" s="122"/>
      <c r="N149" s="122"/>
      <c r="O149" s="157"/>
      <c r="P149" s="8">
        <v>2021</v>
      </c>
      <c r="Q149" s="1">
        <f t="shared" si="10"/>
        <v>0</v>
      </c>
      <c r="R149" s="1">
        <v>0</v>
      </c>
      <c r="S149" s="1">
        <v>0</v>
      </c>
      <c r="T149" s="1">
        <v>0</v>
      </c>
      <c r="U149" s="1">
        <v>0</v>
      </c>
    </row>
    <row r="150" spans="1:21" ht="72.75" customHeight="1" x14ac:dyDescent="0.2">
      <c r="A150" s="78"/>
      <c r="B150" s="71"/>
      <c r="C150" s="71"/>
      <c r="D150" s="8">
        <v>2022</v>
      </c>
      <c r="E150" s="9">
        <f>SUM(F150:I150)</f>
        <v>0</v>
      </c>
      <c r="F150" s="9">
        <v>0</v>
      </c>
      <c r="G150" s="9">
        <v>0</v>
      </c>
      <c r="H150" s="9">
        <v>0</v>
      </c>
      <c r="I150" s="9">
        <v>0</v>
      </c>
      <c r="J150" s="80"/>
      <c r="K150" s="113"/>
      <c r="L150" s="83"/>
      <c r="M150" s="122"/>
      <c r="N150" s="122"/>
      <c r="O150" s="157"/>
      <c r="P150" s="8">
        <v>2022</v>
      </c>
      <c r="Q150" s="1">
        <f t="shared" si="10"/>
        <v>635</v>
      </c>
      <c r="R150" s="1">
        <v>0</v>
      </c>
      <c r="S150" s="1">
        <v>0</v>
      </c>
      <c r="T150" s="1">
        <v>0</v>
      </c>
      <c r="U150" s="1">
        <v>635</v>
      </c>
    </row>
    <row r="151" spans="1:21" ht="71.25" customHeight="1" x14ac:dyDescent="0.2">
      <c r="A151" s="78"/>
      <c r="B151" s="71"/>
      <c r="C151" s="71"/>
      <c r="D151" s="8">
        <v>2023</v>
      </c>
      <c r="E151" s="9">
        <f>SUM(F151:I151)</f>
        <v>150</v>
      </c>
      <c r="F151" s="9">
        <v>0</v>
      </c>
      <c r="G151" s="9">
        <v>0</v>
      </c>
      <c r="H151" s="9">
        <v>0</v>
      </c>
      <c r="I151" s="9">
        <v>150</v>
      </c>
      <c r="J151" s="80"/>
      <c r="K151" s="113"/>
      <c r="L151" s="83"/>
      <c r="M151" s="122"/>
      <c r="N151" s="122"/>
      <c r="O151" s="157"/>
      <c r="P151" s="8">
        <v>2023</v>
      </c>
      <c r="Q151" s="1">
        <f t="shared" si="10"/>
        <v>23640.92</v>
      </c>
      <c r="R151" s="1">
        <v>0</v>
      </c>
      <c r="S151" s="1">
        <v>0</v>
      </c>
      <c r="T151" s="1">
        <v>0</v>
      </c>
      <c r="U151" s="1">
        <v>23640.92</v>
      </c>
    </row>
    <row r="152" spans="1:21" ht="62.25" customHeight="1" x14ac:dyDescent="0.2">
      <c r="A152" s="78"/>
      <c r="B152" s="71"/>
      <c r="C152" s="71"/>
      <c r="D152" s="8">
        <v>2024</v>
      </c>
      <c r="E152" s="9">
        <f>SUM(F152:I152)</f>
        <v>5500</v>
      </c>
      <c r="F152" s="9">
        <v>0</v>
      </c>
      <c r="G152" s="9">
        <v>0</v>
      </c>
      <c r="H152" s="9">
        <v>0</v>
      </c>
      <c r="I152" s="9">
        <v>5500</v>
      </c>
      <c r="J152" s="80"/>
      <c r="K152" s="113"/>
      <c r="L152" s="83"/>
      <c r="M152" s="122"/>
      <c r="N152" s="122"/>
      <c r="O152" s="157"/>
      <c r="P152" s="8">
        <v>2024</v>
      </c>
      <c r="Q152" s="1">
        <f t="shared" si="10"/>
        <v>26438.65</v>
      </c>
      <c r="R152" s="1">
        <v>0</v>
      </c>
      <c r="S152" s="1">
        <v>0</v>
      </c>
      <c r="T152" s="1">
        <v>0</v>
      </c>
      <c r="U152" s="1">
        <f>15671.05+3826.95+6940.65</f>
        <v>26438.65</v>
      </c>
    </row>
    <row r="153" spans="1:21" ht="77.25" customHeight="1" x14ac:dyDescent="0.2">
      <c r="A153" s="79"/>
      <c r="B153" s="130"/>
      <c r="C153" s="130"/>
      <c r="D153" s="25">
        <v>2025</v>
      </c>
      <c r="E153" s="28">
        <f>SUM(F153:I153)</f>
        <v>7930</v>
      </c>
      <c r="F153" s="28">
        <v>0</v>
      </c>
      <c r="G153" s="28">
        <v>0</v>
      </c>
      <c r="H153" s="28">
        <v>0</v>
      </c>
      <c r="I153" s="28">
        <v>7930</v>
      </c>
      <c r="J153" s="80"/>
      <c r="K153" s="131"/>
      <c r="L153" s="83"/>
      <c r="M153" s="122"/>
      <c r="N153" s="114"/>
      <c r="O153" s="158"/>
      <c r="P153" s="25">
        <v>2025</v>
      </c>
      <c r="Q153" s="1">
        <f t="shared" si="10"/>
        <v>0</v>
      </c>
      <c r="R153" s="1">
        <v>0</v>
      </c>
      <c r="S153" s="1">
        <v>0</v>
      </c>
      <c r="T153" s="1">
        <v>0</v>
      </c>
      <c r="U153" s="1">
        <v>0</v>
      </c>
    </row>
    <row r="154" spans="1:21" ht="18" x14ac:dyDescent="0.2">
      <c r="A154" s="51" t="s">
        <v>33</v>
      </c>
      <c r="B154" s="162" t="s">
        <v>34</v>
      </c>
      <c r="C154" s="130"/>
      <c r="D154" s="130"/>
      <c r="E154" s="130"/>
      <c r="F154" s="130"/>
      <c r="G154" s="130"/>
      <c r="H154" s="130"/>
      <c r="I154" s="130"/>
      <c r="J154" s="130"/>
      <c r="K154" s="130"/>
      <c r="L154" s="130"/>
      <c r="M154" s="130"/>
      <c r="N154" s="163"/>
      <c r="O154" s="163"/>
      <c r="P154" s="163"/>
      <c r="Q154" s="163"/>
      <c r="R154" s="163"/>
      <c r="S154" s="163"/>
      <c r="T154" s="163"/>
      <c r="U154" s="163"/>
    </row>
    <row r="155" spans="1:21" x14ac:dyDescent="0.2">
      <c r="A155" s="50" t="s">
        <v>35</v>
      </c>
      <c r="B155" s="164" t="s">
        <v>36</v>
      </c>
      <c r="C155" s="165"/>
      <c r="D155" s="165"/>
      <c r="E155" s="165"/>
      <c r="F155" s="165"/>
      <c r="G155" s="165"/>
      <c r="H155" s="165"/>
      <c r="I155" s="165"/>
      <c r="J155" s="165"/>
      <c r="K155" s="165"/>
      <c r="L155" s="165"/>
      <c r="M155" s="165"/>
      <c r="N155" s="166"/>
      <c r="O155" s="166"/>
      <c r="P155" s="166"/>
      <c r="Q155" s="166"/>
      <c r="R155" s="166"/>
      <c r="S155" s="166"/>
      <c r="T155" s="166"/>
      <c r="U155" s="167"/>
    </row>
    <row r="156" spans="1:21" ht="31.5" customHeight="1" x14ac:dyDescent="0.2">
      <c r="A156" s="77" t="s">
        <v>37</v>
      </c>
      <c r="B156" s="80" t="s">
        <v>325</v>
      </c>
      <c r="C156" s="81">
        <v>2021</v>
      </c>
      <c r="D156" s="2" t="s">
        <v>3</v>
      </c>
      <c r="E156" s="3">
        <f>SUM(E157:E161)</f>
        <v>15000</v>
      </c>
      <c r="F156" s="3">
        <f>SUM(F157:F161)</f>
        <v>0</v>
      </c>
      <c r="G156" s="3">
        <f>SUM(G157:G161)</f>
        <v>0</v>
      </c>
      <c r="H156" s="3">
        <f>SUM(H157:H161)</f>
        <v>0</v>
      </c>
      <c r="I156" s="3">
        <f>SUM(I157:I161)</f>
        <v>15000</v>
      </c>
      <c r="J156" s="80" t="s">
        <v>189</v>
      </c>
      <c r="K156" s="81" t="s">
        <v>83</v>
      </c>
      <c r="L156" s="81" t="s">
        <v>89</v>
      </c>
      <c r="M156" s="85" t="s">
        <v>190</v>
      </c>
      <c r="N156" s="155" t="s">
        <v>342</v>
      </c>
      <c r="O156" s="156"/>
      <c r="P156" s="8" t="s">
        <v>3</v>
      </c>
      <c r="Q156" s="1">
        <f t="shared" ref="Q156:Q161" si="11">R156+S156+T156+U156</f>
        <v>0</v>
      </c>
      <c r="R156" s="1">
        <f>SUM(R157:R161)</f>
        <v>0</v>
      </c>
      <c r="S156" s="1">
        <f>SUM(S157:S161)</f>
        <v>0</v>
      </c>
      <c r="T156" s="1">
        <f>SUM(T157:T161)</f>
        <v>0</v>
      </c>
      <c r="U156" s="1">
        <f>SUM(U157:U161)</f>
        <v>0</v>
      </c>
    </row>
    <row r="157" spans="1:21" ht="31.5" customHeight="1" x14ac:dyDescent="0.2">
      <c r="A157" s="78"/>
      <c r="B157" s="78"/>
      <c r="C157" s="78"/>
      <c r="D157" s="6">
        <v>2021</v>
      </c>
      <c r="E157" s="7">
        <f>SUM(F157:I157)</f>
        <v>15000</v>
      </c>
      <c r="F157" s="7">
        <v>0</v>
      </c>
      <c r="G157" s="7">
        <v>0</v>
      </c>
      <c r="H157" s="7">
        <v>0</v>
      </c>
      <c r="I157" s="7">
        <v>15000</v>
      </c>
      <c r="J157" s="80"/>
      <c r="K157" s="83"/>
      <c r="L157" s="83"/>
      <c r="M157" s="86"/>
      <c r="N157" s="122"/>
      <c r="O157" s="157"/>
      <c r="P157" s="8">
        <v>2021</v>
      </c>
      <c r="Q157" s="1">
        <f t="shared" si="11"/>
        <v>0</v>
      </c>
      <c r="R157" s="5">
        <v>0</v>
      </c>
      <c r="S157" s="1">
        <v>0</v>
      </c>
      <c r="T157" s="1">
        <v>0</v>
      </c>
      <c r="U157" s="1">
        <v>0</v>
      </c>
    </row>
    <row r="158" spans="1:21" ht="31.5" customHeight="1" x14ac:dyDescent="0.2">
      <c r="A158" s="78"/>
      <c r="B158" s="78"/>
      <c r="C158" s="78"/>
      <c r="D158" s="6">
        <v>2022</v>
      </c>
      <c r="E158" s="7">
        <f t="shared" ref="E158:E197" si="12">SUM(F158:I158)</f>
        <v>0</v>
      </c>
      <c r="F158" s="7">
        <v>0</v>
      </c>
      <c r="G158" s="7">
        <v>0</v>
      </c>
      <c r="H158" s="7">
        <v>0</v>
      </c>
      <c r="I158" s="7">
        <v>0</v>
      </c>
      <c r="J158" s="80"/>
      <c r="K158" s="83"/>
      <c r="L158" s="83"/>
      <c r="M158" s="86"/>
      <c r="N158" s="122"/>
      <c r="O158" s="157"/>
      <c r="P158" s="8">
        <v>2022</v>
      </c>
      <c r="Q158" s="1">
        <f t="shared" si="11"/>
        <v>0</v>
      </c>
      <c r="R158" s="1">
        <v>0</v>
      </c>
      <c r="S158" s="1">
        <v>0</v>
      </c>
      <c r="T158" s="1">
        <v>0</v>
      </c>
      <c r="U158" s="1">
        <v>0</v>
      </c>
    </row>
    <row r="159" spans="1:21" ht="31.5" customHeight="1" x14ac:dyDescent="0.2">
      <c r="A159" s="78"/>
      <c r="B159" s="78"/>
      <c r="C159" s="78"/>
      <c r="D159" s="6">
        <v>2023</v>
      </c>
      <c r="E159" s="7">
        <f t="shared" si="12"/>
        <v>0</v>
      </c>
      <c r="F159" s="7">
        <v>0</v>
      </c>
      <c r="G159" s="7">
        <v>0</v>
      </c>
      <c r="H159" s="7">
        <v>0</v>
      </c>
      <c r="I159" s="7">
        <v>0</v>
      </c>
      <c r="J159" s="80"/>
      <c r="K159" s="83"/>
      <c r="L159" s="83"/>
      <c r="M159" s="86"/>
      <c r="N159" s="122"/>
      <c r="O159" s="157"/>
      <c r="P159" s="8">
        <v>2023</v>
      </c>
      <c r="Q159" s="1">
        <f t="shared" si="11"/>
        <v>0</v>
      </c>
      <c r="R159" s="1">
        <v>0</v>
      </c>
      <c r="S159" s="1">
        <v>0</v>
      </c>
      <c r="T159" s="1">
        <v>0</v>
      </c>
      <c r="U159" s="1">
        <v>0</v>
      </c>
    </row>
    <row r="160" spans="1:21" ht="31.5" customHeight="1" x14ac:dyDescent="0.2">
      <c r="A160" s="78"/>
      <c r="B160" s="78"/>
      <c r="C160" s="78"/>
      <c r="D160" s="6">
        <v>2024</v>
      </c>
      <c r="E160" s="7">
        <f t="shared" si="12"/>
        <v>0</v>
      </c>
      <c r="F160" s="7">
        <v>0</v>
      </c>
      <c r="G160" s="7">
        <v>0</v>
      </c>
      <c r="H160" s="7">
        <v>0</v>
      </c>
      <c r="I160" s="7">
        <v>0</v>
      </c>
      <c r="J160" s="80"/>
      <c r="K160" s="83"/>
      <c r="L160" s="83"/>
      <c r="M160" s="86"/>
      <c r="N160" s="122"/>
      <c r="O160" s="157"/>
      <c r="P160" s="8">
        <v>2024</v>
      </c>
      <c r="Q160" s="1">
        <f t="shared" si="11"/>
        <v>0</v>
      </c>
      <c r="R160" s="1">
        <v>0</v>
      </c>
      <c r="S160" s="1">
        <v>0</v>
      </c>
      <c r="T160" s="1">
        <v>0</v>
      </c>
      <c r="U160" s="1">
        <v>0</v>
      </c>
    </row>
    <row r="161" spans="1:21" ht="34.5" customHeight="1" x14ac:dyDescent="0.2">
      <c r="A161" s="79"/>
      <c r="B161" s="79"/>
      <c r="C161" s="79"/>
      <c r="D161" s="6">
        <v>2025</v>
      </c>
      <c r="E161" s="7">
        <f t="shared" si="12"/>
        <v>0</v>
      </c>
      <c r="F161" s="7">
        <v>0</v>
      </c>
      <c r="G161" s="7">
        <v>0</v>
      </c>
      <c r="H161" s="7">
        <v>0</v>
      </c>
      <c r="I161" s="7">
        <v>0</v>
      </c>
      <c r="J161" s="82"/>
      <c r="K161" s="84"/>
      <c r="L161" s="84"/>
      <c r="M161" s="87"/>
      <c r="N161" s="114"/>
      <c r="O161" s="158"/>
      <c r="P161" s="8">
        <v>2025</v>
      </c>
      <c r="Q161" s="1">
        <f t="shared" si="11"/>
        <v>0</v>
      </c>
      <c r="R161" s="1">
        <v>0</v>
      </c>
      <c r="S161" s="1">
        <v>0</v>
      </c>
      <c r="T161" s="1">
        <v>0</v>
      </c>
      <c r="U161" s="1">
        <v>0</v>
      </c>
    </row>
    <row r="162" spans="1:21" ht="55.5" customHeight="1" x14ac:dyDescent="0.2">
      <c r="A162" s="118" t="s">
        <v>38</v>
      </c>
      <c r="B162" s="119" t="s">
        <v>326</v>
      </c>
      <c r="C162" s="120" t="s">
        <v>61</v>
      </c>
      <c r="D162" s="6" t="s">
        <v>3</v>
      </c>
      <c r="E162" s="7">
        <f>SUM(E163:E167)</f>
        <v>84310.1</v>
      </c>
      <c r="F162" s="7">
        <f>SUM(F163:F167)</f>
        <v>18874.799999999996</v>
      </c>
      <c r="G162" s="7">
        <f>SUM(G163:G167)</f>
        <v>65435.3</v>
      </c>
      <c r="H162" s="7">
        <f>SUM(H163:H167)</f>
        <v>0</v>
      </c>
      <c r="I162" s="7">
        <f>SUM(I163:I167)</f>
        <v>0</v>
      </c>
      <c r="J162" s="119" t="s">
        <v>191</v>
      </c>
      <c r="K162" s="120" t="s">
        <v>89</v>
      </c>
      <c r="L162" s="120" t="s">
        <v>89</v>
      </c>
      <c r="M162" s="116" t="s">
        <v>108</v>
      </c>
      <c r="N162" s="159" t="s">
        <v>328</v>
      </c>
      <c r="O162" s="150"/>
      <c r="P162" s="8" t="s">
        <v>3</v>
      </c>
      <c r="Q162" s="29">
        <f>R162+S162+T162+U162</f>
        <v>135322.28</v>
      </c>
      <c r="R162" s="29">
        <f>SUM(R163:R167)</f>
        <v>40157.039999999994</v>
      </c>
      <c r="S162" s="29">
        <f>SUM(S163:S167)</f>
        <v>95165.24</v>
      </c>
      <c r="T162" s="29">
        <f>SUM(T163:T167)</f>
        <v>0</v>
      </c>
      <c r="U162" s="29">
        <f>SUM(U163:U167)</f>
        <v>0</v>
      </c>
    </row>
    <row r="163" spans="1:21" ht="42.75" customHeight="1" x14ac:dyDescent="0.2">
      <c r="A163" s="78"/>
      <c r="B163" s="78"/>
      <c r="C163" s="78"/>
      <c r="D163" s="6">
        <v>2021</v>
      </c>
      <c r="E163" s="7">
        <f>F163+G163+H163+I163</f>
        <v>58010.1</v>
      </c>
      <c r="F163" s="7">
        <v>16427.099999999999</v>
      </c>
      <c r="G163" s="7">
        <v>41583</v>
      </c>
      <c r="H163" s="7">
        <v>0</v>
      </c>
      <c r="I163" s="7">
        <v>0</v>
      </c>
      <c r="J163" s="80"/>
      <c r="K163" s="83"/>
      <c r="L163" s="83"/>
      <c r="M163" s="86"/>
      <c r="N163" s="151"/>
      <c r="O163" s="152"/>
      <c r="P163" s="8">
        <v>2021</v>
      </c>
      <c r="Q163" s="29">
        <f t="shared" ref="Q163:Q215" si="13">R163+S163+T163+U163</f>
        <v>59144.6</v>
      </c>
      <c r="R163" s="12">
        <v>14690.1</v>
      </c>
      <c r="S163" s="12">
        <v>44454.5</v>
      </c>
      <c r="T163" s="12">
        <v>0</v>
      </c>
      <c r="U163" s="17">
        <v>0</v>
      </c>
    </row>
    <row r="164" spans="1:21" ht="60.75" customHeight="1" x14ac:dyDescent="0.2">
      <c r="A164" s="78"/>
      <c r="B164" s="78"/>
      <c r="C164" s="78"/>
      <c r="D164" s="6">
        <v>2022</v>
      </c>
      <c r="E164" s="7">
        <f t="shared" si="12"/>
        <v>600</v>
      </c>
      <c r="F164" s="7">
        <v>600</v>
      </c>
      <c r="G164" s="7">
        <v>0</v>
      </c>
      <c r="H164" s="7">
        <v>0</v>
      </c>
      <c r="I164" s="7">
        <v>0</v>
      </c>
      <c r="J164" s="80"/>
      <c r="K164" s="83"/>
      <c r="L164" s="83"/>
      <c r="M164" s="86"/>
      <c r="N164" s="151"/>
      <c r="O164" s="152"/>
      <c r="P164" s="8">
        <v>2022</v>
      </c>
      <c r="Q164" s="29">
        <f t="shared" si="13"/>
        <v>12251.9</v>
      </c>
      <c r="R164" s="29">
        <v>12251.9</v>
      </c>
      <c r="S164" s="1">
        <v>0</v>
      </c>
      <c r="T164" s="1">
        <v>0</v>
      </c>
      <c r="U164" s="1">
        <v>0</v>
      </c>
    </row>
    <row r="165" spans="1:21" ht="59.25" customHeight="1" x14ac:dyDescent="0.2">
      <c r="A165" s="78"/>
      <c r="B165" s="78"/>
      <c r="C165" s="78"/>
      <c r="D165" s="6">
        <v>2023</v>
      </c>
      <c r="E165" s="7">
        <f t="shared" si="12"/>
        <v>7700</v>
      </c>
      <c r="F165" s="7">
        <v>553.6</v>
      </c>
      <c r="G165" s="7">
        <v>7146.4</v>
      </c>
      <c r="H165" s="7">
        <v>0</v>
      </c>
      <c r="I165" s="7">
        <v>0</v>
      </c>
      <c r="J165" s="80"/>
      <c r="K165" s="83"/>
      <c r="L165" s="83"/>
      <c r="M165" s="86"/>
      <c r="N165" s="151"/>
      <c r="O165" s="152"/>
      <c r="P165" s="8">
        <v>2023</v>
      </c>
      <c r="Q165" s="29">
        <f t="shared" si="13"/>
        <v>48012.380000000005</v>
      </c>
      <c r="R165" s="29">
        <v>12070.84</v>
      </c>
      <c r="S165" s="29">
        <v>35941.54</v>
      </c>
      <c r="T165" s="29">
        <v>0</v>
      </c>
      <c r="U165" s="1">
        <v>0</v>
      </c>
    </row>
    <row r="166" spans="1:21" ht="54.75" customHeight="1" x14ac:dyDescent="0.2">
      <c r="A166" s="78"/>
      <c r="B166" s="78"/>
      <c r="C166" s="78"/>
      <c r="D166" s="6">
        <v>2024</v>
      </c>
      <c r="E166" s="7">
        <f>SUM(F166:I166)</f>
        <v>18000</v>
      </c>
      <c r="F166" s="7">
        <v>1294.0999999999999</v>
      </c>
      <c r="G166" s="7">
        <v>16705.900000000001</v>
      </c>
      <c r="H166" s="7">
        <v>0</v>
      </c>
      <c r="I166" s="7">
        <v>0</v>
      </c>
      <c r="J166" s="80"/>
      <c r="K166" s="83"/>
      <c r="L166" s="83"/>
      <c r="M166" s="86"/>
      <c r="N166" s="151"/>
      <c r="O166" s="152"/>
      <c r="P166" s="8">
        <v>2024</v>
      </c>
      <c r="Q166" s="29">
        <f t="shared" si="13"/>
        <v>15913.400000000001</v>
      </c>
      <c r="R166" s="1">
        <v>1144.2</v>
      </c>
      <c r="S166" s="1">
        <v>14769.2</v>
      </c>
      <c r="T166" s="1">
        <v>0</v>
      </c>
      <c r="U166" s="1">
        <v>0</v>
      </c>
    </row>
    <row r="167" spans="1:21" ht="30" customHeight="1" x14ac:dyDescent="0.2">
      <c r="A167" s="79"/>
      <c r="B167" s="79"/>
      <c r="C167" s="79"/>
      <c r="D167" s="6">
        <v>2025</v>
      </c>
      <c r="E167" s="7">
        <f t="shared" si="12"/>
        <v>0</v>
      </c>
      <c r="F167" s="7">
        <v>0</v>
      </c>
      <c r="G167" s="7">
        <v>0</v>
      </c>
      <c r="H167" s="7">
        <v>0</v>
      </c>
      <c r="I167" s="7">
        <v>0</v>
      </c>
      <c r="J167" s="82"/>
      <c r="K167" s="84"/>
      <c r="L167" s="84"/>
      <c r="M167" s="87"/>
      <c r="N167" s="153"/>
      <c r="O167" s="154"/>
      <c r="P167" s="8">
        <v>2025</v>
      </c>
      <c r="Q167" s="29">
        <f t="shared" si="13"/>
        <v>0</v>
      </c>
      <c r="R167" s="1">
        <v>0</v>
      </c>
      <c r="S167" s="1">
        <v>0</v>
      </c>
      <c r="T167" s="1">
        <v>0</v>
      </c>
      <c r="U167" s="1">
        <v>0</v>
      </c>
    </row>
    <row r="168" spans="1:21" ht="74.25" customHeight="1" x14ac:dyDescent="0.2">
      <c r="A168" s="118" t="s">
        <v>39</v>
      </c>
      <c r="B168" s="119" t="s">
        <v>327</v>
      </c>
      <c r="C168" s="120" t="s">
        <v>44</v>
      </c>
      <c r="D168" s="6" t="s">
        <v>3</v>
      </c>
      <c r="E168" s="7">
        <f>SUM(E169:E173)</f>
        <v>101369.1</v>
      </c>
      <c r="F168" s="7">
        <f>SUM(F169:F173)</f>
        <v>48929.799999999996</v>
      </c>
      <c r="G168" s="7">
        <f>SUM(G169:G173)</f>
        <v>52439.3</v>
      </c>
      <c r="H168" s="7">
        <f>SUM(H169:H173)</f>
        <v>0</v>
      </c>
      <c r="I168" s="7">
        <f>SUM(I169:I173)</f>
        <v>0</v>
      </c>
      <c r="J168" s="119" t="s">
        <v>192</v>
      </c>
      <c r="K168" s="120" t="s">
        <v>85</v>
      </c>
      <c r="L168" s="120" t="s">
        <v>89</v>
      </c>
      <c r="M168" s="116" t="s">
        <v>109</v>
      </c>
      <c r="N168" s="159" t="s">
        <v>329</v>
      </c>
      <c r="O168" s="150"/>
      <c r="P168" s="8" t="s">
        <v>3</v>
      </c>
      <c r="Q168" s="29">
        <f t="shared" si="13"/>
        <v>126730.53603</v>
      </c>
      <c r="R168" s="1">
        <f>SUM(R169:R173)</f>
        <v>74291.254740000004</v>
      </c>
      <c r="S168" s="1">
        <f>SUM(S169:S173)</f>
        <v>52439.281289999999</v>
      </c>
      <c r="T168" s="1">
        <f>SUM(T169:T173)</f>
        <v>0</v>
      </c>
      <c r="U168" s="1">
        <f>SUM(U169:U173)</f>
        <v>0</v>
      </c>
    </row>
    <row r="169" spans="1:21" ht="73.5" customHeight="1" x14ac:dyDescent="0.2">
      <c r="A169" s="78"/>
      <c r="B169" s="78"/>
      <c r="C169" s="78"/>
      <c r="D169" s="6">
        <v>2021</v>
      </c>
      <c r="E169" s="7">
        <f>SUM(F169:I169)</f>
        <v>41506.6</v>
      </c>
      <c r="F169" s="7">
        <v>2984.1</v>
      </c>
      <c r="G169" s="7">
        <v>38522.5</v>
      </c>
      <c r="H169" s="7">
        <v>0</v>
      </c>
      <c r="I169" s="7">
        <v>0</v>
      </c>
      <c r="J169" s="80"/>
      <c r="K169" s="83"/>
      <c r="L169" s="83"/>
      <c r="M169" s="86"/>
      <c r="N169" s="151"/>
      <c r="O169" s="152"/>
      <c r="P169" s="8">
        <v>2021</v>
      </c>
      <c r="Q169" s="29">
        <f t="shared" si="13"/>
        <v>41506.536029999996</v>
      </c>
      <c r="R169" s="30">
        <f>2984054.74/1000</f>
        <v>2984.05474</v>
      </c>
      <c r="S169" s="30">
        <f>38522481.29/1000</f>
        <v>38522.481289999996</v>
      </c>
      <c r="T169" s="1">
        <v>0</v>
      </c>
      <c r="U169" s="1">
        <v>0</v>
      </c>
    </row>
    <row r="170" spans="1:21" ht="101.25" customHeight="1" x14ac:dyDescent="0.2">
      <c r="A170" s="78"/>
      <c r="B170" s="78"/>
      <c r="C170" s="78"/>
      <c r="D170" s="6">
        <v>2022</v>
      </c>
      <c r="E170" s="7">
        <f t="shared" si="12"/>
        <v>59862.5</v>
      </c>
      <c r="F170" s="7">
        <f>37507.2+8438.5</f>
        <v>45945.7</v>
      </c>
      <c r="G170" s="7">
        <v>13916.8</v>
      </c>
      <c r="H170" s="7">
        <v>0</v>
      </c>
      <c r="I170" s="7">
        <v>0</v>
      </c>
      <c r="J170" s="80"/>
      <c r="K170" s="83"/>
      <c r="L170" s="83"/>
      <c r="M170" s="86"/>
      <c r="N170" s="151"/>
      <c r="O170" s="152"/>
      <c r="P170" s="8">
        <v>2022</v>
      </c>
      <c r="Q170" s="29">
        <f t="shared" si="13"/>
        <v>85224</v>
      </c>
      <c r="R170" s="31">
        <v>71307.199999999997</v>
      </c>
      <c r="S170" s="31">
        <v>13916.8</v>
      </c>
      <c r="T170" s="1">
        <v>0</v>
      </c>
      <c r="U170" s="1">
        <v>0</v>
      </c>
    </row>
    <row r="171" spans="1:21" ht="82.5" customHeight="1" x14ac:dyDescent="0.2">
      <c r="A171" s="78"/>
      <c r="B171" s="78"/>
      <c r="C171" s="78"/>
      <c r="D171" s="6">
        <v>2023</v>
      </c>
      <c r="E171" s="7">
        <f t="shared" si="12"/>
        <v>0</v>
      </c>
      <c r="F171" s="7">
        <v>0</v>
      </c>
      <c r="G171" s="7">
        <v>0</v>
      </c>
      <c r="H171" s="7">
        <v>0</v>
      </c>
      <c r="I171" s="7">
        <v>0</v>
      </c>
      <c r="J171" s="80"/>
      <c r="K171" s="83"/>
      <c r="L171" s="83"/>
      <c r="M171" s="86"/>
      <c r="N171" s="151"/>
      <c r="O171" s="152"/>
      <c r="P171" s="8">
        <v>2023</v>
      </c>
      <c r="Q171" s="29">
        <f t="shared" si="13"/>
        <v>0</v>
      </c>
      <c r="R171" s="1">
        <f>SUM(S171:V171)</f>
        <v>0</v>
      </c>
      <c r="S171" s="1">
        <f t="shared" ref="S171:U172" si="14">SUM(T171:W171)</f>
        <v>0</v>
      </c>
      <c r="T171" s="1">
        <f t="shared" si="14"/>
        <v>0</v>
      </c>
      <c r="U171" s="1">
        <f t="shared" si="14"/>
        <v>0</v>
      </c>
    </row>
    <row r="172" spans="1:21" ht="45.75" customHeight="1" x14ac:dyDescent="0.2">
      <c r="A172" s="78"/>
      <c r="B172" s="78"/>
      <c r="C172" s="78"/>
      <c r="D172" s="6">
        <v>2024</v>
      </c>
      <c r="E172" s="7">
        <f t="shared" si="12"/>
        <v>0</v>
      </c>
      <c r="F172" s="7">
        <v>0</v>
      </c>
      <c r="G172" s="7">
        <v>0</v>
      </c>
      <c r="H172" s="7">
        <v>0</v>
      </c>
      <c r="I172" s="7">
        <v>0</v>
      </c>
      <c r="J172" s="80"/>
      <c r="K172" s="83"/>
      <c r="L172" s="83"/>
      <c r="M172" s="86"/>
      <c r="N172" s="151"/>
      <c r="O172" s="152"/>
      <c r="P172" s="8">
        <v>2024</v>
      </c>
      <c r="Q172" s="29">
        <f t="shared" si="13"/>
        <v>0</v>
      </c>
      <c r="R172" s="1">
        <f>SUM(S172:V172)</f>
        <v>0</v>
      </c>
      <c r="S172" s="1">
        <f t="shared" si="14"/>
        <v>0</v>
      </c>
      <c r="T172" s="1">
        <f t="shared" si="14"/>
        <v>0</v>
      </c>
      <c r="U172" s="1">
        <f t="shared" si="14"/>
        <v>0</v>
      </c>
    </row>
    <row r="173" spans="1:21" ht="81.75" customHeight="1" x14ac:dyDescent="0.2">
      <c r="A173" s="79"/>
      <c r="B173" s="79"/>
      <c r="C173" s="79"/>
      <c r="D173" s="6">
        <v>2025</v>
      </c>
      <c r="E173" s="7">
        <f t="shared" si="12"/>
        <v>0</v>
      </c>
      <c r="F173" s="7">
        <v>0</v>
      </c>
      <c r="G173" s="7">
        <v>0</v>
      </c>
      <c r="H173" s="7">
        <v>0</v>
      </c>
      <c r="I173" s="7">
        <v>0</v>
      </c>
      <c r="J173" s="82"/>
      <c r="K173" s="84"/>
      <c r="L173" s="84"/>
      <c r="M173" s="87"/>
      <c r="N173" s="153"/>
      <c r="O173" s="154"/>
      <c r="P173" s="8">
        <v>2025</v>
      </c>
      <c r="Q173" s="29">
        <f t="shared" si="13"/>
        <v>0</v>
      </c>
      <c r="R173" s="1">
        <f>SUM(S173:V173)</f>
        <v>0</v>
      </c>
      <c r="S173" s="1">
        <f>SUM(T173:W173)</f>
        <v>0</v>
      </c>
      <c r="T173" s="1">
        <f>SUM(U173:X173)</f>
        <v>0</v>
      </c>
      <c r="U173" s="1">
        <f>SUM(V173:Y173)</f>
        <v>0</v>
      </c>
    </row>
    <row r="174" spans="1:21" ht="45" customHeight="1" x14ac:dyDescent="0.2">
      <c r="A174" s="118" t="s">
        <v>40</v>
      </c>
      <c r="B174" s="119" t="s">
        <v>330</v>
      </c>
      <c r="C174" s="120">
        <v>2023</v>
      </c>
      <c r="D174" s="6" t="s">
        <v>3</v>
      </c>
      <c r="E174" s="7">
        <f>SUM(E175:E179)</f>
        <v>15000</v>
      </c>
      <c r="F174" s="7">
        <f>SUM(F175:F179)</f>
        <v>1078.4000000000001</v>
      </c>
      <c r="G174" s="7">
        <f>SUM(G175:G179)</f>
        <v>13921.6</v>
      </c>
      <c r="H174" s="7">
        <f>SUM(H175:H179)</f>
        <v>0</v>
      </c>
      <c r="I174" s="7">
        <f>SUM(I175:I179)</f>
        <v>0</v>
      </c>
      <c r="J174" s="119" t="s">
        <v>193</v>
      </c>
      <c r="K174" s="120" t="s">
        <v>89</v>
      </c>
      <c r="L174" s="120" t="s">
        <v>89</v>
      </c>
      <c r="M174" s="116" t="s">
        <v>107</v>
      </c>
      <c r="N174" s="159" t="s">
        <v>332</v>
      </c>
      <c r="O174" s="150"/>
      <c r="P174" s="8" t="s">
        <v>3</v>
      </c>
      <c r="Q174" s="29">
        <f t="shared" si="13"/>
        <v>11925</v>
      </c>
      <c r="R174" s="1">
        <f>SUM(R175:R179)</f>
        <v>857.39999999999964</v>
      </c>
      <c r="S174" s="1">
        <f>SUM(S175:S179)</f>
        <v>11067.6</v>
      </c>
      <c r="T174" s="1">
        <f>SUM(T175:T179)</f>
        <v>0</v>
      </c>
      <c r="U174" s="1">
        <f>SUM(U175:U179)</f>
        <v>0</v>
      </c>
    </row>
    <row r="175" spans="1:21" ht="70.5" customHeight="1" x14ac:dyDescent="0.2">
      <c r="A175" s="78"/>
      <c r="B175" s="78"/>
      <c r="C175" s="78"/>
      <c r="D175" s="6">
        <v>2021</v>
      </c>
      <c r="E175" s="7">
        <f>SUM(F175:I175)</f>
        <v>0</v>
      </c>
      <c r="F175" s="7">
        <v>0</v>
      </c>
      <c r="G175" s="7">
        <v>0</v>
      </c>
      <c r="H175" s="7">
        <v>0</v>
      </c>
      <c r="I175" s="7">
        <v>0</v>
      </c>
      <c r="J175" s="80"/>
      <c r="K175" s="83"/>
      <c r="L175" s="83"/>
      <c r="M175" s="86"/>
      <c r="N175" s="151"/>
      <c r="O175" s="152"/>
      <c r="P175" s="8">
        <v>2021</v>
      </c>
      <c r="Q175" s="29">
        <f t="shared" si="13"/>
        <v>0</v>
      </c>
      <c r="R175" s="1">
        <v>0</v>
      </c>
      <c r="S175" s="1">
        <v>0</v>
      </c>
      <c r="T175" s="1">
        <v>0</v>
      </c>
      <c r="U175" s="1">
        <v>0</v>
      </c>
    </row>
    <row r="176" spans="1:21" ht="47.25" customHeight="1" x14ac:dyDescent="0.2">
      <c r="A176" s="78"/>
      <c r="B176" s="78"/>
      <c r="C176" s="78"/>
      <c r="D176" s="6">
        <v>2022</v>
      </c>
      <c r="E176" s="7">
        <f t="shared" si="12"/>
        <v>0</v>
      </c>
      <c r="F176" s="7">
        <v>0</v>
      </c>
      <c r="G176" s="7">
        <v>0</v>
      </c>
      <c r="H176" s="7">
        <v>0</v>
      </c>
      <c r="I176" s="7">
        <v>0</v>
      </c>
      <c r="J176" s="80"/>
      <c r="K176" s="83"/>
      <c r="L176" s="83"/>
      <c r="M176" s="86"/>
      <c r="N176" s="151"/>
      <c r="O176" s="152"/>
      <c r="P176" s="8">
        <v>2022</v>
      </c>
      <c r="Q176" s="29">
        <f t="shared" si="13"/>
        <v>0</v>
      </c>
      <c r="R176" s="1">
        <v>0</v>
      </c>
      <c r="S176" s="1">
        <v>0</v>
      </c>
      <c r="T176" s="1">
        <v>0</v>
      </c>
      <c r="U176" s="1">
        <v>0</v>
      </c>
    </row>
    <row r="177" spans="1:21" ht="57" customHeight="1" x14ac:dyDescent="0.2">
      <c r="A177" s="78"/>
      <c r="B177" s="78"/>
      <c r="C177" s="78"/>
      <c r="D177" s="6">
        <v>2023</v>
      </c>
      <c r="E177" s="7">
        <f>SUM(F177:I177)</f>
        <v>15000</v>
      </c>
      <c r="F177" s="7">
        <v>1078.4000000000001</v>
      </c>
      <c r="G177" s="7">
        <v>13921.6</v>
      </c>
      <c r="H177" s="7">
        <v>0</v>
      </c>
      <c r="I177" s="7">
        <v>0</v>
      </c>
      <c r="J177" s="80"/>
      <c r="K177" s="83"/>
      <c r="L177" s="83"/>
      <c r="M177" s="86"/>
      <c r="N177" s="151"/>
      <c r="O177" s="152"/>
      <c r="P177" s="8">
        <v>2023</v>
      </c>
      <c r="Q177" s="29">
        <f t="shared" si="13"/>
        <v>0</v>
      </c>
      <c r="R177" s="1">
        <v>0</v>
      </c>
      <c r="S177" s="1">
        <v>0</v>
      </c>
      <c r="T177" s="1">
        <v>0</v>
      </c>
      <c r="U177" s="1">
        <v>0</v>
      </c>
    </row>
    <row r="178" spans="1:21" ht="26.25" customHeight="1" x14ac:dyDescent="0.2">
      <c r="A178" s="78"/>
      <c r="B178" s="78"/>
      <c r="C178" s="78"/>
      <c r="D178" s="6">
        <v>2024</v>
      </c>
      <c r="E178" s="7">
        <f t="shared" si="12"/>
        <v>0</v>
      </c>
      <c r="F178" s="7">
        <v>0</v>
      </c>
      <c r="G178" s="7">
        <v>0</v>
      </c>
      <c r="H178" s="7">
        <v>0</v>
      </c>
      <c r="I178" s="7">
        <v>0</v>
      </c>
      <c r="J178" s="80"/>
      <c r="K178" s="83"/>
      <c r="L178" s="83"/>
      <c r="M178" s="86"/>
      <c r="N178" s="151"/>
      <c r="O178" s="152"/>
      <c r="P178" s="8">
        <v>2024</v>
      </c>
      <c r="Q178" s="29">
        <f t="shared" si="13"/>
        <v>11925</v>
      </c>
      <c r="R178" s="1">
        <v>857.39999999999964</v>
      </c>
      <c r="S178" s="1">
        <v>11067.6</v>
      </c>
      <c r="T178" s="1">
        <v>0</v>
      </c>
      <c r="U178" s="1">
        <v>0</v>
      </c>
    </row>
    <row r="179" spans="1:21" ht="48.75" customHeight="1" x14ac:dyDescent="0.2">
      <c r="A179" s="79"/>
      <c r="B179" s="79"/>
      <c r="C179" s="79"/>
      <c r="D179" s="6">
        <v>2025</v>
      </c>
      <c r="E179" s="7">
        <f t="shared" si="12"/>
        <v>0</v>
      </c>
      <c r="F179" s="7">
        <v>0</v>
      </c>
      <c r="G179" s="7">
        <v>0</v>
      </c>
      <c r="H179" s="7">
        <v>0</v>
      </c>
      <c r="I179" s="7">
        <v>0</v>
      </c>
      <c r="J179" s="82"/>
      <c r="K179" s="84"/>
      <c r="L179" s="84"/>
      <c r="M179" s="87"/>
      <c r="N179" s="153"/>
      <c r="O179" s="154"/>
      <c r="P179" s="8">
        <v>2025</v>
      </c>
      <c r="Q179" s="29">
        <f t="shared" si="13"/>
        <v>0</v>
      </c>
      <c r="R179" s="1">
        <v>0</v>
      </c>
      <c r="S179" s="1">
        <v>0</v>
      </c>
      <c r="T179" s="1">
        <v>0</v>
      </c>
      <c r="U179" s="1">
        <v>0</v>
      </c>
    </row>
    <row r="180" spans="1:21" ht="48.75" customHeight="1" x14ac:dyDescent="0.2">
      <c r="A180" s="118" t="s">
        <v>41</v>
      </c>
      <c r="B180" s="119" t="s">
        <v>331</v>
      </c>
      <c r="C180" s="120">
        <v>2023</v>
      </c>
      <c r="D180" s="6" t="s">
        <v>3</v>
      </c>
      <c r="E180" s="7">
        <f>SUM(E181:E185)</f>
        <v>15000</v>
      </c>
      <c r="F180" s="7">
        <f>SUM(F181:F185)</f>
        <v>1078.4000000000001</v>
      </c>
      <c r="G180" s="7">
        <f>SUM(G181:G185)</f>
        <v>13921.6</v>
      </c>
      <c r="H180" s="7">
        <f>SUM(H181:H185)</f>
        <v>0</v>
      </c>
      <c r="I180" s="7">
        <f>SUM(I181:I185)</f>
        <v>0</v>
      </c>
      <c r="J180" s="119" t="s">
        <v>194</v>
      </c>
      <c r="K180" s="120" t="s">
        <v>89</v>
      </c>
      <c r="L180" s="120" t="s">
        <v>89</v>
      </c>
      <c r="M180" s="116" t="s">
        <v>108</v>
      </c>
      <c r="N180" s="155" t="s">
        <v>333</v>
      </c>
      <c r="O180" s="156"/>
      <c r="P180" s="8" t="s">
        <v>3</v>
      </c>
      <c r="Q180" s="29">
        <f t="shared" si="13"/>
        <v>9531.9</v>
      </c>
      <c r="R180" s="1">
        <f>SUM(R181:R185)</f>
        <v>686.3</v>
      </c>
      <c r="S180" s="1">
        <f>SUM(S181:S185)</f>
        <v>8845.6</v>
      </c>
      <c r="T180" s="1">
        <f>SUM(T181:T185)</f>
        <v>0</v>
      </c>
      <c r="U180" s="1">
        <f>SUM(U181:U185)</f>
        <v>0</v>
      </c>
    </row>
    <row r="181" spans="1:21" ht="54" customHeight="1" x14ac:dyDescent="0.2">
      <c r="A181" s="78"/>
      <c r="B181" s="78"/>
      <c r="C181" s="78"/>
      <c r="D181" s="6">
        <v>2021</v>
      </c>
      <c r="E181" s="7">
        <f t="shared" si="12"/>
        <v>0</v>
      </c>
      <c r="F181" s="7">
        <v>0</v>
      </c>
      <c r="G181" s="7">
        <v>0</v>
      </c>
      <c r="H181" s="7">
        <v>0</v>
      </c>
      <c r="I181" s="7">
        <v>0</v>
      </c>
      <c r="J181" s="80"/>
      <c r="K181" s="83"/>
      <c r="L181" s="83"/>
      <c r="M181" s="86"/>
      <c r="N181" s="122"/>
      <c r="O181" s="157"/>
      <c r="P181" s="8">
        <v>2021</v>
      </c>
      <c r="Q181" s="29">
        <f t="shared" si="13"/>
        <v>0</v>
      </c>
      <c r="R181" s="1">
        <v>0</v>
      </c>
      <c r="S181" s="1">
        <v>0</v>
      </c>
      <c r="T181" s="1">
        <v>0</v>
      </c>
      <c r="U181" s="1">
        <v>0</v>
      </c>
    </row>
    <row r="182" spans="1:21" ht="64.5" customHeight="1" x14ac:dyDescent="0.2">
      <c r="A182" s="78"/>
      <c r="B182" s="78"/>
      <c r="C182" s="78"/>
      <c r="D182" s="6">
        <v>2022</v>
      </c>
      <c r="E182" s="7">
        <f t="shared" si="12"/>
        <v>0</v>
      </c>
      <c r="F182" s="7">
        <v>0</v>
      </c>
      <c r="G182" s="7">
        <v>0</v>
      </c>
      <c r="H182" s="7">
        <v>0</v>
      </c>
      <c r="I182" s="7">
        <v>0</v>
      </c>
      <c r="J182" s="80"/>
      <c r="K182" s="83"/>
      <c r="L182" s="83"/>
      <c r="M182" s="86"/>
      <c r="N182" s="122"/>
      <c r="O182" s="157"/>
      <c r="P182" s="8">
        <v>2022</v>
      </c>
      <c r="Q182" s="29">
        <f t="shared" si="13"/>
        <v>0</v>
      </c>
      <c r="R182" s="1">
        <v>0</v>
      </c>
      <c r="S182" s="1">
        <v>0</v>
      </c>
      <c r="T182" s="1">
        <v>0</v>
      </c>
      <c r="U182" s="1">
        <v>0</v>
      </c>
    </row>
    <row r="183" spans="1:21" ht="69.75" customHeight="1" x14ac:dyDescent="0.2">
      <c r="A183" s="78"/>
      <c r="B183" s="78"/>
      <c r="C183" s="78"/>
      <c r="D183" s="6">
        <v>2023</v>
      </c>
      <c r="E183" s="7">
        <f>SUM(F183:I183)</f>
        <v>15000</v>
      </c>
      <c r="F183" s="7">
        <v>1078.4000000000001</v>
      </c>
      <c r="G183" s="7">
        <v>13921.6</v>
      </c>
      <c r="H183" s="7">
        <v>0</v>
      </c>
      <c r="I183" s="7">
        <v>0</v>
      </c>
      <c r="J183" s="80"/>
      <c r="K183" s="83"/>
      <c r="L183" s="83"/>
      <c r="M183" s="86"/>
      <c r="N183" s="122"/>
      <c r="O183" s="157"/>
      <c r="P183" s="8">
        <v>2023</v>
      </c>
      <c r="Q183" s="29">
        <f t="shared" si="13"/>
        <v>0</v>
      </c>
      <c r="R183" s="1">
        <v>0</v>
      </c>
      <c r="S183" s="1">
        <v>0</v>
      </c>
      <c r="T183" s="1">
        <v>0</v>
      </c>
      <c r="U183" s="1">
        <v>0</v>
      </c>
    </row>
    <row r="184" spans="1:21" ht="60.75" customHeight="1" x14ac:dyDescent="0.2">
      <c r="A184" s="78"/>
      <c r="B184" s="78"/>
      <c r="C184" s="78"/>
      <c r="D184" s="6">
        <v>2024</v>
      </c>
      <c r="E184" s="7">
        <f t="shared" si="12"/>
        <v>0</v>
      </c>
      <c r="F184" s="7">
        <v>0</v>
      </c>
      <c r="G184" s="7">
        <v>0</v>
      </c>
      <c r="H184" s="7">
        <v>0</v>
      </c>
      <c r="I184" s="7">
        <v>0</v>
      </c>
      <c r="J184" s="80"/>
      <c r="K184" s="83"/>
      <c r="L184" s="83"/>
      <c r="M184" s="86"/>
      <c r="N184" s="122"/>
      <c r="O184" s="157"/>
      <c r="P184" s="8">
        <v>2024</v>
      </c>
      <c r="Q184" s="29">
        <f t="shared" si="13"/>
        <v>9531.9</v>
      </c>
      <c r="R184" s="1">
        <v>686.3</v>
      </c>
      <c r="S184" s="1">
        <v>8845.6</v>
      </c>
      <c r="T184" s="1">
        <v>0</v>
      </c>
      <c r="U184" s="1">
        <v>0</v>
      </c>
    </row>
    <row r="185" spans="1:21" ht="66.75" customHeight="1" x14ac:dyDescent="0.2">
      <c r="A185" s="79"/>
      <c r="B185" s="79"/>
      <c r="C185" s="79"/>
      <c r="D185" s="6">
        <v>2025</v>
      </c>
      <c r="E185" s="7">
        <f t="shared" si="12"/>
        <v>0</v>
      </c>
      <c r="F185" s="7">
        <v>0</v>
      </c>
      <c r="G185" s="7">
        <v>0</v>
      </c>
      <c r="H185" s="7">
        <v>0</v>
      </c>
      <c r="I185" s="7">
        <v>0</v>
      </c>
      <c r="J185" s="82"/>
      <c r="K185" s="84"/>
      <c r="L185" s="84"/>
      <c r="M185" s="87"/>
      <c r="N185" s="114"/>
      <c r="O185" s="158"/>
      <c r="P185" s="8">
        <v>2025</v>
      </c>
      <c r="Q185" s="29">
        <f t="shared" si="13"/>
        <v>0</v>
      </c>
      <c r="R185" s="1">
        <v>0</v>
      </c>
      <c r="S185" s="1">
        <v>0</v>
      </c>
      <c r="T185" s="1">
        <v>0</v>
      </c>
      <c r="U185" s="1">
        <v>0</v>
      </c>
    </row>
    <row r="186" spans="1:21" ht="63" customHeight="1" x14ac:dyDescent="0.2">
      <c r="A186" s="118" t="s">
        <v>42</v>
      </c>
      <c r="B186" s="119" t="s">
        <v>336</v>
      </c>
      <c r="C186" s="120">
        <v>2023</v>
      </c>
      <c r="D186" s="6" t="s">
        <v>3</v>
      </c>
      <c r="E186" s="7">
        <f>SUM(E187:E191)</f>
        <v>24545.5</v>
      </c>
      <c r="F186" s="7">
        <f>SUM(F187:F191)</f>
        <v>1764.7</v>
      </c>
      <c r="G186" s="7">
        <f>SUM(G187:G191)</f>
        <v>22780.799999999999</v>
      </c>
      <c r="H186" s="7">
        <f>SUM(H187:H191)</f>
        <v>0</v>
      </c>
      <c r="I186" s="7">
        <f>SUM(I187:I191)</f>
        <v>0</v>
      </c>
      <c r="J186" s="119" t="s">
        <v>195</v>
      </c>
      <c r="K186" s="120" t="s">
        <v>89</v>
      </c>
      <c r="L186" s="120" t="s">
        <v>89</v>
      </c>
      <c r="M186" s="116" t="s">
        <v>108</v>
      </c>
      <c r="N186" s="155" t="s">
        <v>335</v>
      </c>
      <c r="O186" s="156"/>
      <c r="P186" s="8" t="s">
        <v>3</v>
      </c>
      <c r="Q186" s="29">
        <f t="shared" si="13"/>
        <v>24500</v>
      </c>
      <c r="R186" s="1">
        <f>SUM(R187:R191)</f>
        <v>1761.4</v>
      </c>
      <c r="S186" s="1">
        <f>SUM(S187:S191)</f>
        <v>22738.6</v>
      </c>
      <c r="T186" s="1">
        <f>SUM(T187:T191)</f>
        <v>0</v>
      </c>
      <c r="U186" s="1">
        <f>SUM(U187:U191)</f>
        <v>0</v>
      </c>
    </row>
    <row r="187" spans="1:21" ht="72" customHeight="1" x14ac:dyDescent="0.2">
      <c r="A187" s="78"/>
      <c r="B187" s="78"/>
      <c r="C187" s="78"/>
      <c r="D187" s="6">
        <v>2021</v>
      </c>
      <c r="E187" s="7">
        <f t="shared" si="12"/>
        <v>0</v>
      </c>
      <c r="F187" s="7">
        <v>0</v>
      </c>
      <c r="G187" s="7">
        <v>0</v>
      </c>
      <c r="H187" s="7">
        <v>0</v>
      </c>
      <c r="I187" s="7">
        <v>0</v>
      </c>
      <c r="J187" s="80"/>
      <c r="K187" s="83"/>
      <c r="L187" s="83"/>
      <c r="M187" s="86"/>
      <c r="N187" s="122"/>
      <c r="O187" s="157"/>
      <c r="P187" s="8">
        <v>2021</v>
      </c>
      <c r="Q187" s="29">
        <f t="shared" si="13"/>
        <v>0</v>
      </c>
      <c r="R187" s="1">
        <v>0</v>
      </c>
      <c r="S187" s="1">
        <v>0</v>
      </c>
      <c r="T187" s="1">
        <v>0</v>
      </c>
      <c r="U187" s="1">
        <v>0</v>
      </c>
    </row>
    <row r="188" spans="1:21" ht="72.75" customHeight="1" x14ac:dyDescent="0.2">
      <c r="A188" s="78"/>
      <c r="B188" s="78"/>
      <c r="C188" s="78"/>
      <c r="D188" s="6">
        <v>2022</v>
      </c>
      <c r="E188" s="7">
        <f t="shared" si="12"/>
        <v>0</v>
      </c>
      <c r="F188" s="7">
        <v>0</v>
      </c>
      <c r="G188" s="7">
        <v>0</v>
      </c>
      <c r="H188" s="7">
        <v>0</v>
      </c>
      <c r="I188" s="7">
        <v>0</v>
      </c>
      <c r="J188" s="80"/>
      <c r="K188" s="83"/>
      <c r="L188" s="83"/>
      <c r="M188" s="86"/>
      <c r="N188" s="122"/>
      <c r="O188" s="157"/>
      <c r="P188" s="8">
        <v>2022</v>
      </c>
      <c r="Q188" s="29">
        <f t="shared" si="13"/>
        <v>0</v>
      </c>
      <c r="R188" s="1">
        <v>0</v>
      </c>
      <c r="S188" s="1">
        <v>0</v>
      </c>
      <c r="T188" s="1">
        <v>0</v>
      </c>
      <c r="U188" s="1">
        <v>0</v>
      </c>
    </row>
    <row r="189" spans="1:21" ht="69.75" customHeight="1" x14ac:dyDescent="0.2">
      <c r="A189" s="78"/>
      <c r="B189" s="78"/>
      <c r="C189" s="78"/>
      <c r="D189" s="6">
        <v>2023</v>
      </c>
      <c r="E189" s="7">
        <f>SUM(F189:I189)</f>
        <v>24545.5</v>
      </c>
      <c r="F189" s="7">
        <v>1764.7</v>
      </c>
      <c r="G189" s="7">
        <v>22780.799999999999</v>
      </c>
      <c r="H189" s="7">
        <v>0</v>
      </c>
      <c r="I189" s="7">
        <v>0</v>
      </c>
      <c r="J189" s="80"/>
      <c r="K189" s="83"/>
      <c r="L189" s="83"/>
      <c r="M189" s="86"/>
      <c r="N189" s="122"/>
      <c r="O189" s="157"/>
      <c r="P189" s="8">
        <v>2023</v>
      </c>
      <c r="Q189" s="29">
        <f t="shared" si="13"/>
        <v>0</v>
      </c>
      <c r="R189" s="1">
        <v>0</v>
      </c>
      <c r="S189" s="1">
        <v>0</v>
      </c>
      <c r="T189" s="1">
        <v>0</v>
      </c>
      <c r="U189" s="1">
        <v>0</v>
      </c>
    </row>
    <row r="190" spans="1:21" ht="39" customHeight="1" x14ac:dyDescent="0.2">
      <c r="A190" s="78"/>
      <c r="B190" s="78"/>
      <c r="C190" s="78"/>
      <c r="D190" s="6">
        <v>2024</v>
      </c>
      <c r="E190" s="7">
        <f t="shared" si="12"/>
        <v>0</v>
      </c>
      <c r="F190" s="7">
        <v>0</v>
      </c>
      <c r="G190" s="7">
        <v>0</v>
      </c>
      <c r="H190" s="7">
        <v>0</v>
      </c>
      <c r="I190" s="7">
        <v>0</v>
      </c>
      <c r="J190" s="80"/>
      <c r="K190" s="83"/>
      <c r="L190" s="83"/>
      <c r="M190" s="86"/>
      <c r="N190" s="122"/>
      <c r="O190" s="157"/>
      <c r="P190" s="8">
        <v>2024</v>
      </c>
      <c r="Q190" s="29">
        <f t="shared" si="13"/>
        <v>24500</v>
      </c>
      <c r="R190" s="1">
        <v>1761.4</v>
      </c>
      <c r="S190" s="1">
        <v>22738.6</v>
      </c>
      <c r="T190" s="1">
        <v>0</v>
      </c>
      <c r="U190" s="1">
        <v>0</v>
      </c>
    </row>
    <row r="191" spans="1:21" ht="72" customHeight="1" x14ac:dyDescent="0.2">
      <c r="A191" s="79"/>
      <c r="B191" s="79"/>
      <c r="C191" s="79"/>
      <c r="D191" s="6">
        <v>2025</v>
      </c>
      <c r="E191" s="7">
        <f t="shared" si="12"/>
        <v>0</v>
      </c>
      <c r="F191" s="7">
        <v>0</v>
      </c>
      <c r="G191" s="7">
        <v>0</v>
      </c>
      <c r="H191" s="7">
        <v>0</v>
      </c>
      <c r="I191" s="7">
        <v>0</v>
      </c>
      <c r="J191" s="82"/>
      <c r="K191" s="84"/>
      <c r="L191" s="84"/>
      <c r="M191" s="87"/>
      <c r="N191" s="114"/>
      <c r="O191" s="158"/>
      <c r="P191" s="8">
        <v>2025</v>
      </c>
      <c r="Q191" s="29">
        <f t="shared" si="13"/>
        <v>0</v>
      </c>
      <c r="R191" s="1">
        <v>0</v>
      </c>
      <c r="S191" s="1">
        <v>0</v>
      </c>
      <c r="T191" s="1">
        <v>0</v>
      </c>
      <c r="U191" s="1">
        <v>0</v>
      </c>
    </row>
    <row r="192" spans="1:21" ht="18" customHeight="1" x14ac:dyDescent="0.2">
      <c r="A192" s="118" t="s">
        <v>43</v>
      </c>
      <c r="B192" s="119" t="s">
        <v>337</v>
      </c>
      <c r="C192" s="120">
        <v>2021</v>
      </c>
      <c r="D192" s="6" t="s">
        <v>3</v>
      </c>
      <c r="E192" s="7">
        <f>SUM(E193:E197)</f>
        <v>15000</v>
      </c>
      <c r="F192" s="7">
        <f>SUM(F193:F197)</f>
        <v>1078.4000000000001</v>
      </c>
      <c r="G192" s="7">
        <f>SUM(G193:G197)</f>
        <v>13921.6</v>
      </c>
      <c r="H192" s="7">
        <f>SUM(H193:H197)</f>
        <v>0</v>
      </c>
      <c r="I192" s="7">
        <f>SUM(I193:I197)</f>
        <v>0</v>
      </c>
      <c r="J192" s="119" t="s">
        <v>196</v>
      </c>
      <c r="K192" s="120" t="s">
        <v>89</v>
      </c>
      <c r="L192" s="120" t="s">
        <v>89</v>
      </c>
      <c r="M192" s="116" t="s">
        <v>108</v>
      </c>
      <c r="N192" s="155" t="s">
        <v>334</v>
      </c>
      <c r="O192" s="156"/>
      <c r="P192" s="8" t="s">
        <v>3</v>
      </c>
      <c r="Q192" s="29">
        <f t="shared" si="13"/>
        <v>15000</v>
      </c>
      <c r="R192" s="1">
        <f>SUM(R193:R197)</f>
        <v>1078.4000000000001</v>
      </c>
      <c r="S192" s="1">
        <f>SUM(S193:S197)</f>
        <v>13921.6</v>
      </c>
      <c r="T192" s="1">
        <f>SUM(T193:T197)</f>
        <v>0</v>
      </c>
      <c r="U192" s="1">
        <f>SUM(U193:U197)</f>
        <v>0</v>
      </c>
    </row>
    <row r="193" spans="1:21" ht="18" customHeight="1" x14ac:dyDescent="0.2">
      <c r="A193" s="78"/>
      <c r="B193" s="78"/>
      <c r="C193" s="78"/>
      <c r="D193" s="6">
        <v>2021</v>
      </c>
      <c r="E193" s="7">
        <f>SUM(F193:I193)</f>
        <v>15000</v>
      </c>
      <c r="F193" s="7">
        <v>1078.4000000000001</v>
      </c>
      <c r="G193" s="7">
        <v>13921.6</v>
      </c>
      <c r="H193" s="7">
        <v>0</v>
      </c>
      <c r="I193" s="7">
        <v>0</v>
      </c>
      <c r="J193" s="80"/>
      <c r="K193" s="83"/>
      <c r="L193" s="83"/>
      <c r="M193" s="86"/>
      <c r="N193" s="122"/>
      <c r="O193" s="157"/>
      <c r="P193" s="8">
        <v>2021</v>
      </c>
      <c r="Q193" s="29">
        <f t="shared" si="13"/>
        <v>15000</v>
      </c>
      <c r="R193" s="32">
        <v>1078.4000000000001</v>
      </c>
      <c r="S193" s="12">
        <v>13921.6</v>
      </c>
      <c r="T193" s="12">
        <v>0</v>
      </c>
      <c r="U193" s="17">
        <v>0</v>
      </c>
    </row>
    <row r="194" spans="1:21" ht="18" customHeight="1" x14ac:dyDescent="0.2">
      <c r="A194" s="78"/>
      <c r="B194" s="78"/>
      <c r="C194" s="78"/>
      <c r="D194" s="6">
        <v>2022</v>
      </c>
      <c r="E194" s="7">
        <f t="shared" si="12"/>
        <v>0</v>
      </c>
      <c r="F194" s="7">
        <v>0</v>
      </c>
      <c r="G194" s="7">
        <v>0</v>
      </c>
      <c r="H194" s="7">
        <v>0</v>
      </c>
      <c r="I194" s="7">
        <v>0</v>
      </c>
      <c r="J194" s="80"/>
      <c r="K194" s="83"/>
      <c r="L194" s="83"/>
      <c r="M194" s="86"/>
      <c r="N194" s="122"/>
      <c r="O194" s="157"/>
      <c r="P194" s="8">
        <v>2022</v>
      </c>
      <c r="Q194" s="29">
        <f t="shared" si="13"/>
        <v>0</v>
      </c>
      <c r="R194" s="1">
        <v>0</v>
      </c>
      <c r="S194" s="1">
        <v>0</v>
      </c>
      <c r="T194" s="1">
        <v>0</v>
      </c>
      <c r="U194" s="1">
        <v>0</v>
      </c>
    </row>
    <row r="195" spans="1:21" ht="18" customHeight="1" x14ac:dyDescent="0.2">
      <c r="A195" s="78"/>
      <c r="B195" s="78"/>
      <c r="C195" s="78"/>
      <c r="D195" s="6">
        <v>2023</v>
      </c>
      <c r="E195" s="7">
        <f t="shared" si="12"/>
        <v>0</v>
      </c>
      <c r="F195" s="7">
        <v>0</v>
      </c>
      <c r="G195" s="7">
        <v>0</v>
      </c>
      <c r="H195" s="7">
        <v>0</v>
      </c>
      <c r="I195" s="7">
        <v>0</v>
      </c>
      <c r="J195" s="80"/>
      <c r="K195" s="83"/>
      <c r="L195" s="83"/>
      <c r="M195" s="86"/>
      <c r="N195" s="122"/>
      <c r="O195" s="157"/>
      <c r="P195" s="8">
        <v>2023</v>
      </c>
      <c r="Q195" s="29">
        <f t="shared" si="13"/>
        <v>0</v>
      </c>
      <c r="R195" s="1">
        <v>0</v>
      </c>
      <c r="S195" s="1">
        <v>0</v>
      </c>
      <c r="T195" s="1">
        <v>0</v>
      </c>
      <c r="U195" s="1">
        <v>0</v>
      </c>
    </row>
    <row r="196" spans="1:21" ht="18" customHeight="1" x14ac:dyDescent="0.2">
      <c r="A196" s="78"/>
      <c r="B196" s="78"/>
      <c r="C196" s="78"/>
      <c r="D196" s="6">
        <v>2024</v>
      </c>
      <c r="E196" s="7">
        <f t="shared" si="12"/>
        <v>0</v>
      </c>
      <c r="F196" s="7">
        <v>0</v>
      </c>
      <c r="G196" s="7">
        <v>0</v>
      </c>
      <c r="H196" s="7">
        <v>0</v>
      </c>
      <c r="I196" s="7">
        <v>0</v>
      </c>
      <c r="J196" s="80"/>
      <c r="K196" s="83"/>
      <c r="L196" s="83"/>
      <c r="M196" s="86"/>
      <c r="N196" s="122"/>
      <c r="O196" s="157"/>
      <c r="P196" s="8">
        <v>2024</v>
      </c>
      <c r="Q196" s="29">
        <f t="shared" si="13"/>
        <v>0</v>
      </c>
      <c r="R196" s="1">
        <v>0</v>
      </c>
      <c r="S196" s="1">
        <v>0</v>
      </c>
      <c r="T196" s="1">
        <v>0</v>
      </c>
      <c r="U196" s="1">
        <v>0</v>
      </c>
    </row>
    <row r="197" spans="1:21" ht="18" customHeight="1" x14ac:dyDescent="0.2">
      <c r="A197" s="79"/>
      <c r="B197" s="79"/>
      <c r="C197" s="79"/>
      <c r="D197" s="6">
        <v>2025</v>
      </c>
      <c r="E197" s="7">
        <f t="shared" si="12"/>
        <v>0</v>
      </c>
      <c r="F197" s="7">
        <v>0</v>
      </c>
      <c r="G197" s="7">
        <v>0</v>
      </c>
      <c r="H197" s="7">
        <v>0</v>
      </c>
      <c r="I197" s="7">
        <v>0</v>
      </c>
      <c r="J197" s="82"/>
      <c r="K197" s="84"/>
      <c r="L197" s="84"/>
      <c r="M197" s="87"/>
      <c r="N197" s="114"/>
      <c r="O197" s="158"/>
      <c r="P197" s="8">
        <v>2025</v>
      </c>
      <c r="Q197" s="29">
        <f t="shared" si="13"/>
        <v>0</v>
      </c>
      <c r="R197" s="1">
        <v>0</v>
      </c>
      <c r="S197" s="1">
        <v>0</v>
      </c>
      <c r="T197" s="1">
        <v>0</v>
      </c>
      <c r="U197" s="1">
        <v>0</v>
      </c>
    </row>
    <row r="198" spans="1:21" ht="56.25" customHeight="1" x14ac:dyDescent="0.2">
      <c r="A198" s="118" t="s">
        <v>197</v>
      </c>
      <c r="B198" s="119" t="s">
        <v>338</v>
      </c>
      <c r="C198" s="120">
        <v>2025</v>
      </c>
      <c r="D198" s="6" t="s">
        <v>3</v>
      </c>
      <c r="E198" s="7">
        <f>SUM(E199:E203)</f>
        <v>15000</v>
      </c>
      <c r="F198" s="7">
        <f>F199+F200+F201+F202+F203</f>
        <v>1078.4000000000001</v>
      </c>
      <c r="G198" s="7">
        <f>G199+G200+G201+G202+G203</f>
        <v>13921.6</v>
      </c>
      <c r="H198" s="7">
        <f>H199+H200+H201+H202+H203</f>
        <v>0</v>
      </c>
      <c r="I198" s="7">
        <f>I199+I200+I201+I202+I203</f>
        <v>0</v>
      </c>
      <c r="J198" s="119" t="s">
        <v>198</v>
      </c>
      <c r="K198" s="120" t="s">
        <v>89</v>
      </c>
      <c r="L198" s="120" t="s">
        <v>89</v>
      </c>
      <c r="M198" s="116" t="s">
        <v>108</v>
      </c>
      <c r="N198" s="155" t="s">
        <v>339</v>
      </c>
      <c r="O198" s="156"/>
      <c r="P198" s="8" t="s">
        <v>3</v>
      </c>
      <c r="Q198" s="29">
        <f t="shared" si="13"/>
        <v>11775</v>
      </c>
      <c r="R198" s="1">
        <f>SUM(R199:R203)</f>
        <v>846.5</v>
      </c>
      <c r="S198" s="1">
        <f>SUM(S199:S203)</f>
        <v>10928.5</v>
      </c>
      <c r="T198" s="1">
        <f>SUM(T199:T203)</f>
        <v>0</v>
      </c>
      <c r="U198" s="1">
        <f>SUM(U199:U203)</f>
        <v>0</v>
      </c>
    </row>
    <row r="199" spans="1:21" ht="64.5" customHeight="1" x14ac:dyDescent="0.2">
      <c r="A199" s="78"/>
      <c r="B199" s="133"/>
      <c r="C199" s="81"/>
      <c r="D199" s="6">
        <v>2021</v>
      </c>
      <c r="E199" s="7">
        <f>F199+G199+H199+I199</f>
        <v>0</v>
      </c>
      <c r="F199" s="7">
        <v>0</v>
      </c>
      <c r="G199" s="7">
        <v>0</v>
      </c>
      <c r="H199" s="7">
        <v>0</v>
      </c>
      <c r="I199" s="7">
        <v>0</v>
      </c>
      <c r="J199" s="80"/>
      <c r="K199" s="83"/>
      <c r="L199" s="83"/>
      <c r="M199" s="86"/>
      <c r="N199" s="122"/>
      <c r="O199" s="157"/>
      <c r="P199" s="8">
        <v>2021</v>
      </c>
      <c r="Q199" s="29">
        <f t="shared" si="13"/>
        <v>0</v>
      </c>
      <c r="R199" s="1">
        <v>0</v>
      </c>
      <c r="S199" s="1">
        <v>0</v>
      </c>
      <c r="T199" s="1">
        <v>0</v>
      </c>
      <c r="U199" s="1">
        <v>0</v>
      </c>
    </row>
    <row r="200" spans="1:21" ht="71.25" customHeight="1" x14ac:dyDescent="0.2">
      <c r="A200" s="78"/>
      <c r="B200" s="133"/>
      <c r="C200" s="81"/>
      <c r="D200" s="6">
        <v>2022</v>
      </c>
      <c r="E200" s="7">
        <f>F200+G200+H200+I200</f>
        <v>0</v>
      </c>
      <c r="F200" s="7">
        <v>0</v>
      </c>
      <c r="G200" s="7">
        <v>0</v>
      </c>
      <c r="H200" s="7">
        <v>0</v>
      </c>
      <c r="I200" s="7">
        <v>0</v>
      </c>
      <c r="J200" s="80"/>
      <c r="K200" s="83"/>
      <c r="L200" s="83"/>
      <c r="M200" s="86"/>
      <c r="N200" s="122"/>
      <c r="O200" s="157"/>
      <c r="P200" s="8">
        <v>2022</v>
      </c>
      <c r="Q200" s="29">
        <f t="shared" si="13"/>
        <v>0</v>
      </c>
      <c r="R200" s="1">
        <v>0</v>
      </c>
      <c r="S200" s="1">
        <v>0</v>
      </c>
      <c r="T200" s="1">
        <v>0</v>
      </c>
      <c r="U200" s="1">
        <v>0</v>
      </c>
    </row>
    <row r="201" spans="1:21" ht="75.75" customHeight="1" x14ac:dyDescent="0.2">
      <c r="A201" s="78"/>
      <c r="B201" s="133"/>
      <c r="C201" s="81"/>
      <c r="D201" s="6">
        <v>2023</v>
      </c>
      <c r="E201" s="7">
        <f>F201+G201+H201+I201</f>
        <v>0</v>
      </c>
      <c r="F201" s="7">
        <v>0</v>
      </c>
      <c r="G201" s="7">
        <v>0</v>
      </c>
      <c r="H201" s="7">
        <v>0</v>
      </c>
      <c r="I201" s="7">
        <v>0</v>
      </c>
      <c r="J201" s="80"/>
      <c r="K201" s="83"/>
      <c r="L201" s="83"/>
      <c r="M201" s="86"/>
      <c r="N201" s="122"/>
      <c r="O201" s="157"/>
      <c r="P201" s="8">
        <v>2023</v>
      </c>
      <c r="Q201" s="29">
        <f t="shared" si="13"/>
        <v>0</v>
      </c>
      <c r="R201" s="1">
        <v>0</v>
      </c>
      <c r="S201" s="1">
        <v>0</v>
      </c>
      <c r="T201" s="1">
        <v>0</v>
      </c>
      <c r="U201" s="1">
        <v>0</v>
      </c>
    </row>
    <row r="202" spans="1:21" ht="63.75" customHeight="1" x14ac:dyDescent="0.2">
      <c r="A202" s="78"/>
      <c r="B202" s="133"/>
      <c r="C202" s="81"/>
      <c r="D202" s="6">
        <v>2024</v>
      </c>
      <c r="E202" s="7">
        <f>F202+G202+H202+I202</f>
        <v>0</v>
      </c>
      <c r="F202" s="7">
        <v>0</v>
      </c>
      <c r="G202" s="7">
        <v>0</v>
      </c>
      <c r="H202" s="7">
        <v>0</v>
      </c>
      <c r="I202" s="7">
        <v>0</v>
      </c>
      <c r="J202" s="80"/>
      <c r="K202" s="83"/>
      <c r="L202" s="83"/>
      <c r="M202" s="86"/>
      <c r="N202" s="122"/>
      <c r="O202" s="157"/>
      <c r="P202" s="8">
        <v>2024</v>
      </c>
      <c r="Q202" s="29">
        <f t="shared" si="13"/>
        <v>11775</v>
      </c>
      <c r="R202" s="1">
        <v>846.5</v>
      </c>
      <c r="S202" s="1">
        <v>10928.5</v>
      </c>
      <c r="T202" s="1">
        <v>0</v>
      </c>
      <c r="U202" s="1">
        <v>0</v>
      </c>
    </row>
    <row r="203" spans="1:21" ht="62.25" customHeight="1" x14ac:dyDescent="0.2">
      <c r="A203" s="79"/>
      <c r="B203" s="134"/>
      <c r="C203" s="135"/>
      <c r="D203" s="6">
        <v>2025</v>
      </c>
      <c r="E203" s="7">
        <f>F203+G203+H203+I203</f>
        <v>15000</v>
      </c>
      <c r="F203" s="7">
        <v>1078.4000000000001</v>
      </c>
      <c r="G203" s="7">
        <v>13921.6</v>
      </c>
      <c r="H203" s="7">
        <v>0</v>
      </c>
      <c r="I203" s="7">
        <v>0</v>
      </c>
      <c r="J203" s="82"/>
      <c r="K203" s="84"/>
      <c r="L203" s="84"/>
      <c r="M203" s="87"/>
      <c r="N203" s="114"/>
      <c r="O203" s="158"/>
      <c r="P203" s="8">
        <v>2025</v>
      </c>
      <c r="Q203" s="29">
        <f t="shared" si="13"/>
        <v>0</v>
      </c>
      <c r="R203" s="1">
        <v>0</v>
      </c>
      <c r="S203" s="1">
        <v>0</v>
      </c>
      <c r="T203" s="1">
        <v>0</v>
      </c>
      <c r="U203" s="1">
        <v>0</v>
      </c>
    </row>
    <row r="204" spans="1:21" ht="15.75" customHeight="1" x14ac:dyDescent="0.2">
      <c r="A204" s="118" t="s">
        <v>45</v>
      </c>
      <c r="B204" s="119" t="s">
        <v>340</v>
      </c>
      <c r="C204" s="120" t="s">
        <v>44</v>
      </c>
      <c r="D204" s="6" t="s">
        <v>3</v>
      </c>
      <c r="E204" s="7">
        <f>SUM(E205:E209)</f>
        <v>43357</v>
      </c>
      <c r="F204" s="7">
        <f>SUM(F205:F209)</f>
        <v>0</v>
      </c>
      <c r="G204" s="7">
        <f>SUM(G205:G209)</f>
        <v>0</v>
      </c>
      <c r="H204" s="7">
        <f>SUM(H205:H209)</f>
        <v>0</v>
      </c>
      <c r="I204" s="7">
        <f>SUM(I205:I209)</f>
        <v>43357</v>
      </c>
      <c r="J204" s="119" t="s">
        <v>199</v>
      </c>
      <c r="K204" s="120" t="s">
        <v>161</v>
      </c>
      <c r="L204" s="120" t="s">
        <v>92</v>
      </c>
      <c r="M204" s="116" t="s">
        <v>200</v>
      </c>
      <c r="N204" s="155" t="s">
        <v>341</v>
      </c>
      <c r="O204" s="156"/>
      <c r="P204" s="8" t="s">
        <v>3</v>
      </c>
      <c r="Q204" s="1">
        <f t="shared" si="13"/>
        <v>32957</v>
      </c>
      <c r="R204" s="1">
        <f>SUM(R205:R209)</f>
        <v>0</v>
      </c>
      <c r="S204" s="1">
        <f>SUM(S205:S209)</f>
        <v>0</v>
      </c>
      <c r="T204" s="1">
        <f>SUM(T205:T209)</f>
        <v>0</v>
      </c>
      <c r="U204" s="1">
        <f>SUM(U205:U209)</f>
        <v>32957</v>
      </c>
    </row>
    <row r="205" spans="1:21" ht="15.75" customHeight="1" x14ac:dyDescent="0.2">
      <c r="A205" s="78"/>
      <c r="B205" s="78"/>
      <c r="C205" s="78"/>
      <c r="D205" s="6">
        <v>2021</v>
      </c>
      <c r="E205" s="7">
        <f t="shared" ref="E205:E215" si="15">SUM(F205:I205)</f>
        <v>25885</v>
      </c>
      <c r="F205" s="7">
        <v>0</v>
      </c>
      <c r="G205" s="7">
        <v>0</v>
      </c>
      <c r="H205" s="7">
        <v>0</v>
      </c>
      <c r="I205" s="7">
        <f>6700+6700+7500+1985+3000</f>
        <v>25885</v>
      </c>
      <c r="J205" s="80"/>
      <c r="K205" s="83"/>
      <c r="L205" s="83"/>
      <c r="M205" s="86"/>
      <c r="N205" s="122"/>
      <c r="O205" s="157"/>
      <c r="P205" s="8">
        <v>2021</v>
      </c>
      <c r="Q205" s="1">
        <f t="shared" si="13"/>
        <v>25885</v>
      </c>
      <c r="R205" s="12">
        <v>0</v>
      </c>
      <c r="S205" s="12">
        <v>0</v>
      </c>
      <c r="T205" s="12">
        <v>0</v>
      </c>
      <c r="U205" s="17">
        <v>25885</v>
      </c>
    </row>
    <row r="206" spans="1:21" ht="15.75" customHeight="1" x14ac:dyDescent="0.2">
      <c r="A206" s="78"/>
      <c r="B206" s="78"/>
      <c r="C206" s="78"/>
      <c r="D206" s="6">
        <v>2022</v>
      </c>
      <c r="E206" s="7">
        <f t="shared" si="15"/>
        <v>17472</v>
      </c>
      <c r="F206" s="7">
        <v>0</v>
      </c>
      <c r="G206" s="7">
        <v>0</v>
      </c>
      <c r="H206" s="7">
        <v>0</v>
      </c>
      <c r="I206" s="7">
        <f>6700+6700+4072</f>
        <v>17472</v>
      </c>
      <c r="J206" s="80"/>
      <c r="K206" s="83"/>
      <c r="L206" s="83"/>
      <c r="M206" s="86"/>
      <c r="N206" s="122"/>
      <c r="O206" s="157"/>
      <c r="P206" s="8">
        <v>2022</v>
      </c>
      <c r="Q206" s="1">
        <f t="shared" si="13"/>
        <v>7072</v>
      </c>
      <c r="R206" s="1">
        <v>0</v>
      </c>
      <c r="S206" s="1">
        <v>0</v>
      </c>
      <c r="T206" s="1">
        <v>0</v>
      </c>
      <c r="U206" s="1">
        <v>7072</v>
      </c>
    </row>
    <row r="207" spans="1:21" ht="15.75" customHeight="1" x14ac:dyDescent="0.2">
      <c r="A207" s="78"/>
      <c r="B207" s="78"/>
      <c r="C207" s="78"/>
      <c r="D207" s="6">
        <v>2023</v>
      </c>
      <c r="E207" s="7">
        <f t="shared" si="15"/>
        <v>0</v>
      </c>
      <c r="F207" s="7">
        <v>0</v>
      </c>
      <c r="G207" s="7">
        <v>0</v>
      </c>
      <c r="H207" s="7">
        <v>0</v>
      </c>
      <c r="I207" s="7">
        <v>0</v>
      </c>
      <c r="J207" s="80"/>
      <c r="K207" s="83"/>
      <c r="L207" s="83"/>
      <c r="M207" s="86"/>
      <c r="N207" s="122"/>
      <c r="O207" s="157"/>
      <c r="P207" s="8">
        <v>2023</v>
      </c>
      <c r="Q207" s="1">
        <f t="shared" si="13"/>
        <v>0</v>
      </c>
      <c r="R207" s="1">
        <v>0</v>
      </c>
      <c r="S207" s="1">
        <v>0</v>
      </c>
      <c r="T207" s="1">
        <v>0</v>
      </c>
      <c r="U207" s="1">
        <v>0</v>
      </c>
    </row>
    <row r="208" spans="1:21" ht="15.75" customHeight="1" x14ac:dyDescent="0.2">
      <c r="A208" s="78"/>
      <c r="B208" s="78"/>
      <c r="C208" s="78"/>
      <c r="D208" s="6">
        <v>2024</v>
      </c>
      <c r="E208" s="7">
        <f t="shared" si="15"/>
        <v>0</v>
      </c>
      <c r="F208" s="7">
        <v>0</v>
      </c>
      <c r="G208" s="7">
        <v>0</v>
      </c>
      <c r="H208" s="7">
        <v>0</v>
      </c>
      <c r="I208" s="7">
        <v>0</v>
      </c>
      <c r="J208" s="80"/>
      <c r="K208" s="83"/>
      <c r="L208" s="83"/>
      <c r="M208" s="86"/>
      <c r="N208" s="122"/>
      <c r="O208" s="157"/>
      <c r="P208" s="8">
        <v>2024</v>
      </c>
      <c r="Q208" s="1">
        <f t="shared" si="13"/>
        <v>0</v>
      </c>
      <c r="R208" s="1">
        <v>0</v>
      </c>
      <c r="S208" s="1">
        <v>0</v>
      </c>
      <c r="T208" s="1">
        <v>0</v>
      </c>
      <c r="U208" s="1">
        <v>0</v>
      </c>
    </row>
    <row r="209" spans="1:22" ht="28.5" customHeight="1" x14ac:dyDescent="0.2">
      <c r="A209" s="79"/>
      <c r="B209" s="79"/>
      <c r="C209" s="79"/>
      <c r="D209" s="6">
        <v>2025</v>
      </c>
      <c r="E209" s="7">
        <f t="shared" si="15"/>
        <v>0</v>
      </c>
      <c r="F209" s="7">
        <v>0</v>
      </c>
      <c r="G209" s="7">
        <v>0</v>
      </c>
      <c r="H209" s="7">
        <v>0</v>
      </c>
      <c r="I209" s="7">
        <v>0</v>
      </c>
      <c r="J209" s="82"/>
      <c r="K209" s="84"/>
      <c r="L209" s="84"/>
      <c r="M209" s="87"/>
      <c r="N209" s="114"/>
      <c r="O209" s="158"/>
      <c r="P209" s="8">
        <v>2025</v>
      </c>
      <c r="Q209" s="1">
        <f t="shared" si="13"/>
        <v>0</v>
      </c>
      <c r="R209" s="1">
        <v>0</v>
      </c>
      <c r="S209" s="1">
        <v>0</v>
      </c>
      <c r="T209" s="1">
        <v>0</v>
      </c>
      <c r="U209" s="1">
        <v>0</v>
      </c>
    </row>
    <row r="210" spans="1:22" ht="87.75" customHeight="1" x14ac:dyDescent="0.2">
      <c r="A210" s="118" t="s">
        <v>46</v>
      </c>
      <c r="B210" s="119" t="s">
        <v>343</v>
      </c>
      <c r="C210" s="120" t="s">
        <v>61</v>
      </c>
      <c r="D210" s="6" t="s">
        <v>3</v>
      </c>
      <c r="E210" s="7">
        <f>SUM(E211:E215)</f>
        <v>387529.84</v>
      </c>
      <c r="F210" s="7">
        <f>SUM(F211:F215)</f>
        <v>215025.24</v>
      </c>
      <c r="G210" s="7">
        <f>SUM(G211:G215)</f>
        <v>54405.599999999999</v>
      </c>
      <c r="H210" s="7">
        <f>SUM(H211:H215)</f>
        <v>0</v>
      </c>
      <c r="I210" s="7">
        <f>SUM(I211:I215)</f>
        <v>118099</v>
      </c>
      <c r="J210" s="119" t="s">
        <v>416</v>
      </c>
      <c r="K210" s="120" t="s">
        <v>94</v>
      </c>
      <c r="L210" s="120" t="s">
        <v>92</v>
      </c>
      <c r="M210" s="116" t="s">
        <v>201</v>
      </c>
      <c r="N210" s="159" t="s">
        <v>344</v>
      </c>
      <c r="O210" s="150"/>
      <c r="P210" s="8" t="s">
        <v>3</v>
      </c>
      <c r="Q210" s="1">
        <f t="shared" si="13"/>
        <v>269353.86900000001</v>
      </c>
      <c r="R210" s="1">
        <f>SUM(R211:R215)</f>
        <v>193597.34</v>
      </c>
      <c r="S210" s="1">
        <f>SUM(S211:S215)</f>
        <v>0</v>
      </c>
      <c r="T210" s="1">
        <f>SUM(T211:T215)</f>
        <v>0</v>
      </c>
      <c r="U210" s="1">
        <f>SUM(U211:U215)</f>
        <v>75756.52900000001</v>
      </c>
    </row>
    <row r="211" spans="1:22" ht="279" customHeight="1" x14ac:dyDescent="0.2">
      <c r="A211" s="78"/>
      <c r="B211" s="139"/>
      <c r="C211" s="78"/>
      <c r="D211" s="6">
        <v>2021</v>
      </c>
      <c r="E211" s="7">
        <f>SUM(F211:I211)</f>
        <v>79009.34</v>
      </c>
      <c r="F211" s="7">
        <v>54009.34</v>
      </c>
      <c r="G211" s="7">
        <v>0</v>
      </c>
      <c r="H211" s="7">
        <v>0</v>
      </c>
      <c r="I211" s="7">
        <v>25000</v>
      </c>
      <c r="J211" s="80"/>
      <c r="K211" s="83"/>
      <c r="L211" s="83"/>
      <c r="M211" s="86"/>
      <c r="N211" s="151"/>
      <c r="O211" s="152"/>
      <c r="P211" s="8">
        <v>2021</v>
      </c>
      <c r="Q211" s="1">
        <f t="shared" si="13"/>
        <v>54009.34</v>
      </c>
      <c r="R211" s="1">
        <v>54009.34</v>
      </c>
      <c r="S211" s="1">
        <v>0</v>
      </c>
      <c r="T211" s="1">
        <v>0</v>
      </c>
      <c r="U211" s="1">
        <v>0</v>
      </c>
    </row>
    <row r="212" spans="1:22" ht="303.75" customHeight="1" x14ac:dyDescent="0.2">
      <c r="A212" s="78"/>
      <c r="B212" s="139"/>
      <c r="C212" s="78"/>
      <c r="D212" s="6">
        <v>2022</v>
      </c>
      <c r="E212" s="7">
        <f>SUM(F212:I212)</f>
        <v>112849.2</v>
      </c>
      <c r="F212" s="7">
        <v>52849.2</v>
      </c>
      <c r="G212" s="7">
        <v>20000</v>
      </c>
      <c r="H212" s="7">
        <v>0</v>
      </c>
      <c r="I212" s="7">
        <v>40000</v>
      </c>
      <c r="J212" s="80"/>
      <c r="K212" s="83"/>
      <c r="L212" s="83"/>
      <c r="M212" s="86"/>
      <c r="N212" s="151"/>
      <c r="O212" s="152"/>
      <c r="P212" s="8">
        <v>2022</v>
      </c>
      <c r="Q212" s="1">
        <f t="shared" si="13"/>
        <v>54827.3</v>
      </c>
      <c r="R212" s="9">
        <v>54827.3</v>
      </c>
      <c r="S212" s="1">
        <v>0</v>
      </c>
      <c r="T212" s="1">
        <v>0</v>
      </c>
      <c r="U212" s="1">
        <v>0</v>
      </c>
    </row>
    <row r="213" spans="1:22" ht="237.75" customHeight="1" x14ac:dyDescent="0.2">
      <c r="A213" s="78"/>
      <c r="B213" s="139"/>
      <c r="C213" s="78"/>
      <c r="D213" s="6">
        <v>2023</v>
      </c>
      <c r="E213" s="7">
        <f>SUM(F213:I213)</f>
        <v>117448.1</v>
      </c>
      <c r="F213" s="7">
        <v>52448.1</v>
      </c>
      <c r="G213" s="7">
        <v>20000</v>
      </c>
      <c r="H213" s="7">
        <v>0</v>
      </c>
      <c r="I213" s="7">
        <v>45000</v>
      </c>
      <c r="J213" s="80"/>
      <c r="K213" s="83"/>
      <c r="L213" s="83"/>
      <c r="M213" s="86"/>
      <c r="N213" s="151"/>
      <c r="O213" s="152"/>
      <c r="P213" s="8">
        <v>2023</v>
      </c>
      <c r="Q213" s="1">
        <f t="shared" si="13"/>
        <v>67502.239000000001</v>
      </c>
      <c r="R213" s="1">
        <v>58360.7</v>
      </c>
      <c r="S213" s="1">
        <v>0</v>
      </c>
      <c r="T213" s="1">
        <v>0</v>
      </c>
      <c r="U213" s="1">
        <v>9141.5390000000007</v>
      </c>
      <c r="V213" s="63" t="s">
        <v>272</v>
      </c>
    </row>
    <row r="214" spans="1:22" ht="371.25" customHeight="1" x14ac:dyDescent="0.2">
      <c r="A214" s="78"/>
      <c r="B214" s="139"/>
      <c r="C214" s="78"/>
      <c r="D214" s="6">
        <v>2024</v>
      </c>
      <c r="E214" s="7">
        <f>SUM(F214:I214)</f>
        <v>78223.199999999997</v>
      </c>
      <c r="F214" s="7">
        <v>55718.6</v>
      </c>
      <c r="G214" s="7">
        <v>14405.6</v>
      </c>
      <c r="H214" s="7">
        <v>0</v>
      </c>
      <c r="I214" s="7">
        <v>8099</v>
      </c>
      <c r="J214" s="80"/>
      <c r="K214" s="83"/>
      <c r="L214" s="83"/>
      <c r="M214" s="86"/>
      <c r="N214" s="151"/>
      <c r="O214" s="152"/>
      <c r="P214" s="8">
        <v>2024</v>
      </c>
      <c r="Q214" s="1">
        <f t="shared" si="13"/>
        <v>61442.39</v>
      </c>
      <c r="R214" s="1">
        <v>13900</v>
      </c>
      <c r="S214" s="1">
        <v>0</v>
      </c>
      <c r="T214" s="1">
        <v>0</v>
      </c>
      <c r="U214" s="1">
        <v>47542.39</v>
      </c>
      <c r="V214" s="63" t="s">
        <v>273</v>
      </c>
    </row>
    <row r="215" spans="1:22" ht="301.5" customHeight="1" x14ac:dyDescent="0.2">
      <c r="A215" s="79"/>
      <c r="B215" s="140"/>
      <c r="C215" s="79"/>
      <c r="D215" s="6">
        <v>2025</v>
      </c>
      <c r="E215" s="7">
        <f t="shared" si="15"/>
        <v>0</v>
      </c>
      <c r="F215" s="7">
        <v>0</v>
      </c>
      <c r="G215" s="7">
        <v>0</v>
      </c>
      <c r="H215" s="7">
        <v>0</v>
      </c>
      <c r="I215" s="7">
        <v>0</v>
      </c>
      <c r="J215" s="82"/>
      <c r="K215" s="84"/>
      <c r="L215" s="84"/>
      <c r="M215" s="86"/>
      <c r="N215" s="153"/>
      <c r="O215" s="154"/>
      <c r="P215" s="8">
        <v>2025</v>
      </c>
      <c r="Q215" s="1">
        <f t="shared" si="13"/>
        <v>31572.6</v>
      </c>
      <c r="R215" s="1">
        <v>12500</v>
      </c>
      <c r="S215" s="1">
        <v>0</v>
      </c>
      <c r="T215" s="1">
        <v>0</v>
      </c>
      <c r="U215" s="1">
        <v>19072.599999999999</v>
      </c>
    </row>
    <row r="216" spans="1:22" ht="95.25" customHeight="1" x14ac:dyDescent="0.2">
      <c r="A216" s="118" t="s">
        <v>47</v>
      </c>
      <c r="B216" s="119" t="s">
        <v>417</v>
      </c>
      <c r="C216" s="136" t="s">
        <v>162</v>
      </c>
      <c r="D216" s="6" t="s">
        <v>3</v>
      </c>
      <c r="E216" s="7">
        <f>SUM(E217:E221)</f>
        <v>644543.19999999995</v>
      </c>
      <c r="F216" s="7">
        <f>F217+F218+F219+F220+F221</f>
        <v>546316</v>
      </c>
      <c r="G216" s="7">
        <f>G217+G218+G219+G220+G221</f>
        <v>71000</v>
      </c>
      <c r="H216" s="7">
        <f>H217+H218+H219+H220+H221</f>
        <v>27227.200000000001</v>
      </c>
      <c r="I216" s="7">
        <f>I217+I218+I219+I220+I221</f>
        <v>0</v>
      </c>
      <c r="J216" s="119" t="s">
        <v>202</v>
      </c>
      <c r="K216" s="120" t="s">
        <v>88</v>
      </c>
      <c r="L216" s="125" t="s">
        <v>85</v>
      </c>
      <c r="M216" s="115" t="s">
        <v>256</v>
      </c>
      <c r="N216" s="159" t="s">
        <v>412</v>
      </c>
      <c r="O216" s="150"/>
      <c r="P216" s="8" t="s">
        <v>3</v>
      </c>
      <c r="Q216" s="1">
        <f t="shared" ref="Q216:Q222" si="16">R216+S216+T216+U216</f>
        <v>473221.81902999996</v>
      </c>
      <c r="R216" s="1">
        <f>SUM(R217:R221)</f>
        <v>383332.68806999997</v>
      </c>
      <c r="S216" s="1">
        <f>SUM(S217:S221)</f>
        <v>71000</v>
      </c>
      <c r="T216" s="1">
        <f>SUM(T217:T221)</f>
        <v>18889.130960000002</v>
      </c>
      <c r="U216" s="1">
        <f>SUM(U217:U221)</f>
        <v>0</v>
      </c>
    </row>
    <row r="217" spans="1:22" ht="221.25" customHeight="1" x14ac:dyDescent="0.2">
      <c r="A217" s="78"/>
      <c r="B217" s="78"/>
      <c r="C217" s="137"/>
      <c r="D217" s="6">
        <v>2021</v>
      </c>
      <c r="E217" s="7">
        <f>F217+G217+H217+I217</f>
        <v>100000</v>
      </c>
      <c r="F217" s="7">
        <v>29000</v>
      </c>
      <c r="G217" s="7">
        <v>71000</v>
      </c>
      <c r="H217" s="7">
        <v>0</v>
      </c>
      <c r="I217" s="7">
        <v>0</v>
      </c>
      <c r="J217" s="80"/>
      <c r="K217" s="83"/>
      <c r="L217" s="126"/>
      <c r="M217" s="69"/>
      <c r="N217" s="151"/>
      <c r="O217" s="152"/>
      <c r="P217" s="8">
        <v>2021</v>
      </c>
      <c r="Q217" s="1">
        <f t="shared" si="16"/>
        <v>100000</v>
      </c>
      <c r="R217" s="30">
        <v>29000</v>
      </c>
      <c r="S217" s="30">
        <v>71000</v>
      </c>
      <c r="T217" s="1">
        <v>0</v>
      </c>
      <c r="U217" s="1">
        <v>0</v>
      </c>
    </row>
    <row r="218" spans="1:22" ht="409.5" customHeight="1" x14ac:dyDescent="0.2">
      <c r="A218" s="78"/>
      <c r="B218" s="78"/>
      <c r="C218" s="137"/>
      <c r="D218" s="6">
        <v>2022</v>
      </c>
      <c r="E218" s="7">
        <f>F218+G218+H218+I218</f>
        <v>266020.09999999998</v>
      </c>
      <c r="F218" s="7">
        <v>252719.1</v>
      </c>
      <c r="G218" s="7">
        <v>0</v>
      </c>
      <c r="H218" s="7">
        <v>13301</v>
      </c>
      <c r="I218" s="7">
        <v>0</v>
      </c>
      <c r="J218" s="80"/>
      <c r="K218" s="83"/>
      <c r="L218" s="126"/>
      <c r="M218" s="69"/>
      <c r="N218" s="151"/>
      <c r="O218" s="152"/>
      <c r="P218" s="8">
        <v>2022</v>
      </c>
      <c r="Q218" s="1">
        <f t="shared" si="16"/>
        <v>264381.2</v>
      </c>
      <c r="R218" s="31">
        <v>251162.1</v>
      </c>
      <c r="S218" s="1">
        <v>0</v>
      </c>
      <c r="T218" s="31">
        <v>13219.1</v>
      </c>
      <c r="U218" s="1">
        <v>0</v>
      </c>
    </row>
    <row r="219" spans="1:22" ht="292.5" customHeight="1" x14ac:dyDescent="0.2">
      <c r="A219" s="78"/>
      <c r="B219" s="78"/>
      <c r="C219" s="137"/>
      <c r="D219" s="6">
        <v>2023</v>
      </c>
      <c r="E219" s="7">
        <f>F219+G219+H219+I219</f>
        <v>278523.10000000003</v>
      </c>
      <c r="F219" s="7">
        <v>264596.90000000002</v>
      </c>
      <c r="G219" s="7">
        <v>0</v>
      </c>
      <c r="H219" s="7">
        <v>13926.2</v>
      </c>
      <c r="I219" s="7">
        <v>0</v>
      </c>
      <c r="J219" s="80"/>
      <c r="K219" s="83"/>
      <c r="L219" s="126"/>
      <c r="M219" s="69"/>
      <c r="N219" s="151"/>
      <c r="O219" s="152"/>
      <c r="P219" s="8">
        <v>2023</v>
      </c>
      <c r="Q219" s="1">
        <f t="shared" si="16"/>
        <v>108600.61903</v>
      </c>
      <c r="R219" s="1">
        <f>103170588.07/1000</f>
        <v>103170.58807</v>
      </c>
      <c r="S219" s="1">
        <v>0</v>
      </c>
      <c r="T219" s="1">
        <f>5430030.96/1000</f>
        <v>5430.0309600000001</v>
      </c>
      <c r="U219" s="1">
        <f t="shared" ref="U219" si="17">SUM(V219:Y219)</f>
        <v>0</v>
      </c>
    </row>
    <row r="220" spans="1:22" ht="369" customHeight="1" x14ac:dyDescent="0.2">
      <c r="A220" s="78"/>
      <c r="B220" s="78"/>
      <c r="C220" s="137"/>
      <c r="D220" s="6">
        <v>2024</v>
      </c>
      <c r="E220" s="7">
        <f>F220+G220+H220+I220</f>
        <v>0</v>
      </c>
      <c r="F220" s="7">
        <v>0</v>
      </c>
      <c r="G220" s="7">
        <v>0</v>
      </c>
      <c r="H220" s="7">
        <v>0</v>
      </c>
      <c r="I220" s="7">
        <v>0</v>
      </c>
      <c r="J220" s="80"/>
      <c r="K220" s="83"/>
      <c r="L220" s="126"/>
      <c r="M220" s="69"/>
      <c r="N220" s="151"/>
      <c r="O220" s="152"/>
      <c r="P220" s="8">
        <v>2024</v>
      </c>
      <c r="Q220" s="1">
        <f t="shared" si="16"/>
        <v>240</v>
      </c>
      <c r="R220" s="1">
        <v>0</v>
      </c>
      <c r="S220" s="1">
        <v>0</v>
      </c>
      <c r="T220" s="1">
        <v>240</v>
      </c>
      <c r="U220" s="1">
        <f t="shared" ref="S220:U221" si="18">SUM(V220:Y220)</f>
        <v>0</v>
      </c>
    </row>
    <row r="221" spans="1:22" ht="369" customHeight="1" x14ac:dyDescent="0.2">
      <c r="A221" s="79"/>
      <c r="B221" s="79"/>
      <c r="C221" s="138"/>
      <c r="D221" s="6">
        <v>2025</v>
      </c>
      <c r="E221" s="7">
        <f>F221+G221+H221+I221</f>
        <v>0</v>
      </c>
      <c r="F221" s="7">
        <v>0</v>
      </c>
      <c r="G221" s="7">
        <v>0</v>
      </c>
      <c r="H221" s="7">
        <v>0</v>
      </c>
      <c r="I221" s="7">
        <v>0</v>
      </c>
      <c r="J221" s="82"/>
      <c r="K221" s="84"/>
      <c r="L221" s="127"/>
      <c r="M221" s="69"/>
      <c r="N221" s="153"/>
      <c r="O221" s="154"/>
      <c r="P221" s="8">
        <v>2025</v>
      </c>
      <c r="Q221" s="1">
        <f t="shared" si="16"/>
        <v>0</v>
      </c>
      <c r="R221" s="1">
        <f>SUM(S221:V221)</f>
        <v>0</v>
      </c>
      <c r="S221" s="1">
        <f t="shared" si="18"/>
        <v>0</v>
      </c>
      <c r="T221" s="1">
        <f t="shared" si="18"/>
        <v>0</v>
      </c>
      <c r="U221" s="1">
        <f t="shared" si="18"/>
        <v>0</v>
      </c>
    </row>
    <row r="222" spans="1:22" ht="79.5" customHeight="1" x14ac:dyDescent="0.2">
      <c r="A222" s="118" t="s">
        <v>49</v>
      </c>
      <c r="B222" s="119" t="s">
        <v>411</v>
      </c>
      <c r="C222" s="120" t="s">
        <v>48</v>
      </c>
      <c r="D222" s="6" t="s">
        <v>3</v>
      </c>
      <c r="E222" s="7">
        <f t="shared" ref="E222:E227" si="19">SUM(F222:I222)</f>
        <v>122300.656</v>
      </c>
      <c r="F222" s="7">
        <f>SUM(F223:F227)</f>
        <v>21185.556</v>
      </c>
      <c r="G222" s="7">
        <f>SUM(G223:G227)</f>
        <v>60000</v>
      </c>
      <c r="H222" s="7">
        <f>SUM(H223:H227)</f>
        <v>1115.0999999999999</v>
      </c>
      <c r="I222" s="7">
        <f>SUM(I223:I227)</f>
        <v>40000</v>
      </c>
      <c r="J222" s="119" t="s">
        <v>203</v>
      </c>
      <c r="K222" s="120" t="s">
        <v>88</v>
      </c>
      <c r="L222" s="120" t="s">
        <v>85</v>
      </c>
      <c r="M222" s="85" t="s">
        <v>418</v>
      </c>
      <c r="N222" s="159" t="s">
        <v>410</v>
      </c>
      <c r="O222" s="150"/>
      <c r="P222" s="8" t="s">
        <v>3</v>
      </c>
      <c r="Q222" s="1">
        <f t="shared" si="16"/>
        <v>34408.5</v>
      </c>
      <c r="R222" s="1">
        <f>SUM(R223:R227)</f>
        <v>17671.400000000001</v>
      </c>
      <c r="S222" s="1">
        <f>SUM(S223:S227)</f>
        <v>0</v>
      </c>
      <c r="T222" s="1">
        <f>SUM(T223:T227)</f>
        <v>930.1</v>
      </c>
      <c r="U222" s="1">
        <f>SUM(U223:U227)</f>
        <v>15807</v>
      </c>
    </row>
    <row r="223" spans="1:22" ht="87.75" customHeight="1" x14ac:dyDescent="0.2">
      <c r="A223" s="78"/>
      <c r="B223" s="78"/>
      <c r="C223" s="78"/>
      <c r="D223" s="6">
        <v>2021</v>
      </c>
      <c r="E223" s="7">
        <f t="shared" si="19"/>
        <v>0</v>
      </c>
      <c r="F223" s="7">
        <v>0</v>
      </c>
      <c r="G223" s="7">
        <v>0</v>
      </c>
      <c r="H223" s="7">
        <v>0</v>
      </c>
      <c r="I223" s="7">
        <v>0</v>
      </c>
      <c r="J223" s="80"/>
      <c r="K223" s="83"/>
      <c r="L223" s="83"/>
      <c r="M223" s="86"/>
      <c r="N223" s="151"/>
      <c r="O223" s="152"/>
      <c r="P223" s="8">
        <v>2021</v>
      </c>
      <c r="Q223" s="1">
        <f t="shared" ref="Q223:Q239" si="20">R223+S223+T223+U223</f>
        <v>0</v>
      </c>
      <c r="R223" s="31">
        <f>SUM(S223:V223)</f>
        <v>0</v>
      </c>
      <c r="S223" s="1">
        <v>0</v>
      </c>
      <c r="T223" s="1">
        <v>0</v>
      </c>
      <c r="U223" s="1">
        <v>0</v>
      </c>
    </row>
    <row r="224" spans="1:22" ht="84" customHeight="1" x14ac:dyDescent="0.2">
      <c r="A224" s="78"/>
      <c r="B224" s="78"/>
      <c r="C224" s="78"/>
      <c r="D224" s="6">
        <v>2022</v>
      </c>
      <c r="E224" s="7">
        <f>SUM(F224:I224)</f>
        <v>42300.656000000003</v>
      </c>
      <c r="F224" s="7">
        <v>21185.556</v>
      </c>
      <c r="G224" s="7">
        <v>0</v>
      </c>
      <c r="H224" s="7">
        <v>1115.0999999999999</v>
      </c>
      <c r="I224" s="7">
        <v>20000</v>
      </c>
      <c r="J224" s="80"/>
      <c r="K224" s="83"/>
      <c r="L224" s="83"/>
      <c r="M224" s="86"/>
      <c r="N224" s="151"/>
      <c r="O224" s="152"/>
      <c r="P224" s="8">
        <v>2022</v>
      </c>
      <c r="Q224" s="1">
        <f t="shared" si="20"/>
        <v>18601.5</v>
      </c>
      <c r="R224" s="31">
        <v>17671.400000000001</v>
      </c>
      <c r="S224" s="1">
        <v>0</v>
      </c>
      <c r="T224" s="31">
        <v>930.1</v>
      </c>
      <c r="U224" s="1">
        <v>0</v>
      </c>
    </row>
    <row r="225" spans="1:21" ht="45.75" customHeight="1" x14ac:dyDescent="0.2">
      <c r="A225" s="78"/>
      <c r="B225" s="78"/>
      <c r="C225" s="78"/>
      <c r="D225" s="6">
        <v>2023</v>
      </c>
      <c r="E225" s="7">
        <f t="shared" si="19"/>
        <v>50000</v>
      </c>
      <c r="F225" s="7">
        <v>0</v>
      </c>
      <c r="G225" s="7">
        <v>30000</v>
      </c>
      <c r="H225" s="7">
        <v>0</v>
      </c>
      <c r="I225" s="7">
        <v>20000</v>
      </c>
      <c r="J225" s="80"/>
      <c r="K225" s="83"/>
      <c r="L225" s="83"/>
      <c r="M225" s="86"/>
      <c r="N225" s="151"/>
      <c r="O225" s="152"/>
      <c r="P225" s="8">
        <v>2023</v>
      </c>
      <c r="Q225" s="1">
        <f t="shared" si="20"/>
        <v>15807</v>
      </c>
      <c r="R225" s="1">
        <v>0</v>
      </c>
      <c r="S225" s="1">
        <v>0</v>
      </c>
      <c r="T225" s="1">
        <v>0</v>
      </c>
      <c r="U225" s="1">
        <v>15807</v>
      </c>
    </row>
    <row r="226" spans="1:21" ht="44.25" customHeight="1" x14ac:dyDescent="0.2">
      <c r="A226" s="78"/>
      <c r="B226" s="78"/>
      <c r="C226" s="78"/>
      <c r="D226" s="6">
        <v>2024</v>
      </c>
      <c r="E226" s="7">
        <f t="shared" si="19"/>
        <v>30000</v>
      </c>
      <c r="F226" s="7">
        <v>0</v>
      </c>
      <c r="G226" s="7">
        <v>30000</v>
      </c>
      <c r="H226" s="7">
        <v>0</v>
      </c>
      <c r="I226" s="7">
        <v>0</v>
      </c>
      <c r="J226" s="80"/>
      <c r="K226" s="83"/>
      <c r="L226" s="83"/>
      <c r="M226" s="86"/>
      <c r="N226" s="151"/>
      <c r="O226" s="152"/>
      <c r="P226" s="8">
        <v>2024</v>
      </c>
      <c r="Q226" s="1">
        <f t="shared" si="20"/>
        <v>0</v>
      </c>
      <c r="R226" s="1">
        <v>0</v>
      </c>
      <c r="S226" s="1">
        <v>0</v>
      </c>
      <c r="T226" s="1">
        <v>0</v>
      </c>
      <c r="U226" s="1">
        <f t="shared" ref="U226:U227" si="21">SUM(V226:Y226)</f>
        <v>0</v>
      </c>
    </row>
    <row r="227" spans="1:21" ht="56.25" customHeight="1" x14ac:dyDescent="0.2">
      <c r="A227" s="79"/>
      <c r="B227" s="79"/>
      <c r="C227" s="79"/>
      <c r="D227" s="6">
        <v>2025</v>
      </c>
      <c r="E227" s="7">
        <f t="shared" si="19"/>
        <v>0</v>
      </c>
      <c r="F227" s="7">
        <v>0</v>
      </c>
      <c r="G227" s="7">
        <v>0</v>
      </c>
      <c r="H227" s="7">
        <v>0</v>
      </c>
      <c r="I227" s="7">
        <v>0</v>
      </c>
      <c r="J227" s="82"/>
      <c r="K227" s="84"/>
      <c r="L227" s="84"/>
      <c r="M227" s="87"/>
      <c r="N227" s="153"/>
      <c r="O227" s="154"/>
      <c r="P227" s="8">
        <v>2025</v>
      </c>
      <c r="Q227" s="1">
        <f t="shared" si="20"/>
        <v>0</v>
      </c>
      <c r="R227" s="1">
        <v>0</v>
      </c>
      <c r="S227" s="1">
        <v>0</v>
      </c>
      <c r="T227" s="1">
        <v>0</v>
      </c>
      <c r="U227" s="1">
        <f t="shared" si="21"/>
        <v>0</v>
      </c>
    </row>
    <row r="228" spans="1:21" ht="16.5" customHeight="1" x14ac:dyDescent="0.2">
      <c r="A228" s="118" t="s">
        <v>50</v>
      </c>
      <c r="B228" s="124" t="s">
        <v>408</v>
      </c>
      <c r="C228" s="120" t="s">
        <v>44</v>
      </c>
      <c r="D228" s="6" t="s">
        <v>3</v>
      </c>
      <c r="E228" s="7">
        <f>SUM(E229:E233)</f>
        <v>42568.1</v>
      </c>
      <c r="F228" s="7">
        <f>SUM(F229:F233)</f>
        <v>17723.3</v>
      </c>
      <c r="G228" s="7">
        <f>SUM(G229:G233)</f>
        <v>24437.4</v>
      </c>
      <c r="H228" s="7">
        <f>SUM(H229:H233)</f>
        <v>407.4</v>
      </c>
      <c r="I228" s="7">
        <f>SUM(I229:I233)</f>
        <v>0</v>
      </c>
      <c r="J228" s="119" t="s">
        <v>204</v>
      </c>
      <c r="K228" s="120" t="s">
        <v>85</v>
      </c>
      <c r="L228" s="120" t="s">
        <v>85</v>
      </c>
      <c r="M228" s="116" t="s">
        <v>205</v>
      </c>
      <c r="N228" s="159" t="s">
        <v>409</v>
      </c>
      <c r="O228" s="150"/>
      <c r="P228" s="8" t="s">
        <v>3</v>
      </c>
      <c r="Q228" s="1">
        <f t="shared" si="20"/>
        <v>48485.799999999996</v>
      </c>
      <c r="R228" s="1">
        <f>SUM(R229:R233)</f>
        <v>23230.899999999998</v>
      </c>
      <c r="S228" s="1">
        <f>SUM(S229:S233)</f>
        <v>24560.2</v>
      </c>
      <c r="T228" s="1">
        <f>SUM(T229:T233)</f>
        <v>694.7</v>
      </c>
      <c r="U228" s="1">
        <f>SUM(U229:U233)</f>
        <v>0</v>
      </c>
    </row>
    <row r="229" spans="1:21" ht="16.5" customHeight="1" x14ac:dyDescent="0.2">
      <c r="A229" s="78"/>
      <c r="B229" s="78"/>
      <c r="C229" s="78"/>
      <c r="D229" s="6">
        <v>2021</v>
      </c>
      <c r="E229" s="7">
        <f>F229+G229+H229+I229</f>
        <v>36863.599999999999</v>
      </c>
      <c r="F229" s="7">
        <v>12304</v>
      </c>
      <c r="G229" s="7">
        <v>24437.4</v>
      </c>
      <c r="H229" s="7">
        <v>122.2</v>
      </c>
      <c r="I229" s="7">
        <v>0</v>
      </c>
      <c r="J229" s="80"/>
      <c r="K229" s="83"/>
      <c r="L229" s="83"/>
      <c r="M229" s="86"/>
      <c r="N229" s="151"/>
      <c r="O229" s="152"/>
      <c r="P229" s="8">
        <v>2021</v>
      </c>
      <c r="Q229" s="1">
        <f t="shared" si="20"/>
        <v>42781.3</v>
      </c>
      <c r="R229" s="12">
        <v>17811.599999999999</v>
      </c>
      <c r="S229" s="12">
        <v>24560.2</v>
      </c>
      <c r="T229" s="12">
        <v>409.5</v>
      </c>
      <c r="U229" s="17">
        <v>0</v>
      </c>
    </row>
    <row r="230" spans="1:21" ht="16.5" customHeight="1" x14ac:dyDescent="0.2">
      <c r="A230" s="78"/>
      <c r="B230" s="78"/>
      <c r="C230" s="78"/>
      <c r="D230" s="6">
        <v>2022</v>
      </c>
      <c r="E230" s="7">
        <f>F230+G230+H230+I230</f>
        <v>5704.5</v>
      </c>
      <c r="F230" s="7">
        <v>5419.3</v>
      </c>
      <c r="G230" s="7">
        <v>0</v>
      </c>
      <c r="H230" s="7">
        <v>285.2</v>
      </c>
      <c r="I230" s="7">
        <v>0</v>
      </c>
      <c r="J230" s="80"/>
      <c r="K230" s="83"/>
      <c r="L230" s="83"/>
      <c r="M230" s="86"/>
      <c r="N230" s="151"/>
      <c r="O230" s="152"/>
      <c r="P230" s="8">
        <v>2022</v>
      </c>
      <c r="Q230" s="1">
        <f t="shared" si="20"/>
        <v>5704.5</v>
      </c>
      <c r="R230" s="7">
        <v>5419.3</v>
      </c>
      <c r="S230" s="1">
        <v>0</v>
      </c>
      <c r="T230" s="7">
        <v>285.2</v>
      </c>
      <c r="U230" s="1">
        <v>0</v>
      </c>
    </row>
    <row r="231" spans="1:21" ht="16.5" customHeight="1" x14ac:dyDescent="0.2">
      <c r="A231" s="78"/>
      <c r="B231" s="78"/>
      <c r="C231" s="78"/>
      <c r="D231" s="6">
        <v>2023</v>
      </c>
      <c r="E231" s="7">
        <f>F231+G231+H231+I231</f>
        <v>0</v>
      </c>
      <c r="F231" s="7">
        <v>0</v>
      </c>
      <c r="G231" s="7">
        <v>0</v>
      </c>
      <c r="H231" s="7">
        <v>0</v>
      </c>
      <c r="I231" s="7">
        <v>0</v>
      </c>
      <c r="J231" s="80"/>
      <c r="K231" s="83"/>
      <c r="L231" s="83"/>
      <c r="M231" s="86"/>
      <c r="N231" s="151"/>
      <c r="O231" s="152"/>
      <c r="P231" s="8">
        <v>2023</v>
      </c>
      <c r="Q231" s="1">
        <f t="shared" si="20"/>
        <v>0</v>
      </c>
      <c r="R231" s="1">
        <v>0</v>
      </c>
      <c r="S231" s="1">
        <v>0</v>
      </c>
      <c r="T231" s="1">
        <v>0</v>
      </c>
      <c r="U231" s="1">
        <v>0</v>
      </c>
    </row>
    <row r="232" spans="1:21" ht="16.5" customHeight="1" x14ac:dyDescent="0.2">
      <c r="A232" s="78"/>
      <c r="B232" s="78"/>
      <c r="C232" s="78"/>
      <c r="D232" s="6">
        <v>2024</v>
      </c>
      <c r="E232" s="7">
        <f>F232+G232+H232+I232</f>
        <v>0</v>
      </c>
      <c r="F232" s="7">
        <v>0</v>
      </c>
      <c r="G232" s="7">
        <v>0</v>
      </c>
      <c r="H232" s="7">
        <v>0</v>
      </c>
      <c r="I232" s="7">
        <v>0</v>
      </c>
      <c r="J232" s="80"/>
      <c r="K232" s="83"/>
      <c r="L232" s="83"/>
      <c r="M232" s="86"/>
      <c r="N232" s="151"/>
      <c r="O232" s="152"/>
      <c r="P232" s="8">
        <v>2024</v>
      </c>
      <c r="Q232" s="1">
        <f t="shared" si="20"/>
        <v>0</v>
      </c>
      <c r="R232" s="1">
        <v>0</v>
      </c>
      <c r="S232" s="1">
        <v>0</v>
      </c>
      <c r="T232" s="1">
        <v>0</v>
      </c>
      <c r="U232" s="1">
        <v>0</v>
      </c>
    </row>
    <row r="233" spans="1:21" ht="16.5" customHeight="1" x14ac:dyDescent="0.2">
      <c r="A233" s="79"/>
      <c r="B233" s="79"/>
      <c r="C233" s="79"/>
      <c r="D233" s="6">
        <v>2025</v>
      </c>
      <c r="E233" s="7">
        <f>F233+G233+H233+I233</f>
        <v>0</v>
      </c>
      <c r="F233" s="7">
        <v>0</v>
      </c>
      <c r="G233" s="7">
        <v>0</v>
      </c>
      <c r="H233" s="7">
        <v>0</v>
      </c>
      <c r="I233" s="7">
        <v>0</v>
      </c>
      <c r="J233" s="82"/>
      <c r="K233" s="84"/>
      <c r="L233" s="84"/>
      <c r="M233" s="87"/>
      <c r="N233" s="153"/>
      <c r="O233" s="154"/>
      <c r="P233" s="8">
        <v>2025</v>
      </c>
      <c r="Q233" s="1">
        <f t="shared" si="20"/>
        <v>0</v>
      </c>
      <c r="R233" s="1">
        <v>0</v>
      </c>
      <c r="S233" s="1">
        <v>0</v>
      </c>
      <c r="T233" s="1">
        <v>0</v>
      </c>
      <c r="U233" s="1">
        <v>0</v>
      </c>
    </row>
    <row r="234" spans="1:21" ht="47.25" customHeight="1" x14ac:dyDescent="0.2">
      <c r="A234" s="118" t="s">
        <v>52</v>
      </c>
      <c r="B234" s="124" t="s">
        <v>404</v>
      </c>
      <c r="C234" s="120">
        <v>2022</v>
      </c>
      <c r="D234" s="6" t="s">
        <v>3</v>
      </c>
      <c r="E234" s="7">
        <f>E235+E236+E237+E238+E239</f>
        <v>1254.9000000000001</v>
      </c>
      <c r="F234" s="7">
        <f>F235+F236+F237+F238+F239</f>
        <v>1192.2</v>
      </c>
      <c r="G234" s="7">
        <f>G235+G236+G237+G238+G239</f>
        <v>0</v>
      </c>
      <c r="H234" s="7">
        <f>H235+H236+H237+H238+H239</f>
        <v>62.7</v>
      </c>
      <c r="I234" s="7">
        <f>I235+I236+I237+I238+I239</f>
        <v>0</v>
      </c>
      <c r="J234" s="119" t="s">
        <v>206</v>
      </c>
      <c r="K234" s="120" t="s">
        <v>111</v>
      </c>
      <c r="L234" s="120" t="s">
        <v>111</v>
      </c>
      <c r="M234" s="116" t="s">
        <v>112</v>
      </c>
      <c r="N234" s="159" t="s">
        <v>407</v>
      </c>
      <c r="O234" s="150"/>
      <c r="P234" s="8" t="s">
        <v>3</v>
      </c>
      <c r="Q234" s="45">
        <f t="shared" si="20"/>
        <v>1333.64</v>
      </c>
      <c r="R234" s="45">
        <f>SUM(R235:R239)</f>
        <v>1192.2</v>
      </c>
      <c r="S234" s="45">
        <f>SUM(S235:S239)</f>
        <v>0</v>
      </c>
      <c r="T234" s="45">
        <f>SUM(T235:T239)</f>
        <v>141.44</v>
      </c>
      <c r="U234" s="45">
        <f>SUM(U235:U239)</f>
        <v>0</v>
      </c>
    </row>
    <row r="235" spans="1:21" ht="56.25" customHeight="1" x14ac:dyDescent="0.2">
      <c r="A235" s="78"/>
      <c r="B235" s="78"/>
      <c r="C235" s="78"/>
      <c r="D235" s="6">
        <v>2021</v>
      </c>
      <c r="E235" s="7">
        <f>F235+G235+H235+I235</f>
        <v>0</v>
      </c>
      <c r="F235" s="7">
        <v>0</v>
      </c>
      <c r="G235" s="7">
        <v>0</v>
      </c>
      <c r="H235" s="7">
        <v>0</v>
      </c>
      <c r="I235" s="7">
        <v>0</v>
      </c>
      <c r="J235" s="80"/>
      <c r="K235" s="83"/>
      <c r="L235" s="83"/>
      <c r="M235" s="86"/>
      <c r="N235" s="151"/>
      <c r="O235" s="152"/>
      <c r="P235" s="8">
        <v>2021</v>
      </c>
      <c r="Q235" s="1">
        <f t="shared" si="20"/>
        <v>0</v>
      </c>
      <c r="R235" s="1">
        <v>0</v>
      </c>
      <c r="S235" s="1">
        <v>0</v>
      </c>
      <c r="T235" s="1">
        <v>0</v>
      </c>
      <c r="U235" s="1">
        <v>0</v>
      </c>
    </row>
    <row r="236" spans="1:21" ht="54.75" customHeight="1" x14ac:dyDescent="0.2">
      <c r="A236" s="78"/>
      <c r="B236" s="78"/>
      <c r="C236" s="78"/>
      <c r="D236" s="6">
        <v>2022</v>
      </c>
      <c r="E236" s="7">
        <f>F236+G236+H236+I236</f>
        <v>1254.9000000000001</v>
      </c>
      <c r="F236" s="7">
        <v>1192.2</v>
      </c>
      <c r="G236" s="7">
        <v>0</v>
      </c>
      <c r="H236" s="7">
        <v>62.7</v>
      </c>
      <c r="I236" s="7">
        <v>0</v>
      </c>
      <c r="J236" s="80"/>
      <c r="K236" s="83"/>
      <c r="L236" s="83"/>
      <c r="M236" s="86"/>
      <c r="N236" s="151"/>
      <c r="O236" s="152"/>
      <c r="P236" s="8">
        <v>2022</v>
      </c>
      <c r="Q236" s="1">
        <f t="shared" si="20"/>
        <v>1333.64</v>
      </c>
      <c r="R236" s="46">
        <v>1192.2</v>
      </c>
      <c r="S236" s="1">
        <v>0</v>
      </c>
      <c r="T236" s="46">
        <v>141.44</v>
      </c>
      <c r="U236" s="1">
        <v>0</v>
      </c>
    </row>
    <row r="237" spans="1:21" ht="54.75" customHeight="1" x14ac:dyDescent="0.2">
      <c r="A237" s="78"/>
      <c r="B237" s="78"/>
      <c r="C237" s="78"/>
      <c r="D237" s="6">
        <v>2023</v>
      </c>
      <c r="E237" s="7">
        <f>F237+G237+H237+I237</f>
        <v>0</v>
      </c>
      <c r="F237" s="7">
        <v>0</v>
      </c>
      <c r="G237" s="7">
        <v>0</v>
      </c>
      <c r="H237" s="7">
        <v>0</v>
      </c>
      <c r="I237" s="7">
        <v>0</v>
      </c>
      <c r="J237" s="80"/>
      <c r="K237" s="83"/>
      <c r="L237" s="83"/>
      <c r="M237" s="86"/>
      <c r="N237" s="151"/>
      <c r="O237" s="152"/>
      <c r="P237" s="8">
        <v>2023</v>
      </c>
      <c r="Q237" s="1">
        <f t="shared" si="20"/>
        <v>0</v>
      </c>
      <c r="R237" s="1">
        <v>0</v>
      </c>
      <c r="S237" s="1">
        <v>0</v>
      </c>
      <c r="T237" s="1">
        <v>0</v>
      </c>
      <c r="U237" s="1">
        <v>0</v>
      </c>
    </row>
    <row r="238" spans="1:21" ht="89.25" customHeight="1" x14ac:dyDescent="0.2">
      <c r="A238" s="78"/>
      <c r="B238" s="78"/>
      <c r="C238" s="78"/>
      <c r="D238" s="6">
        <v>2024</v>
      </c>
      <c r="E238" s="7">
        <f>F238+G238+H238+I238</f>
        <v>0</v>
      </c>
      <c r="F238" s="7">
        <v>0</v>
      </c>
      <c r="G238" s="7">
        <v>0</v>
      </c>
      <c r="H238" s="7">
        <v>0</v>
      </c>
      <c r="I238" s="7">
        <v>0</v>
      </c>
      <c r="J238" s="80"/>
      <c r="K238" s="83"/>
      <c r="L238" s="83"/>
      <c r="M238" s="86"/>
      <c r="N238" s="151"/>
      <c r="O238" s="152"/>
      <c r="P238" s="8">
        <v>2024</v>
      </c>
      <c r="Q238" s="1">
        <f t="shared" si="20"/>
        <v>0</v>
      </c>
      <c r="R238" s="1">
        <v>0</v>
      </c>
      <c r="S238" s="1">
        <v>0</v>
      </c>
      <c r="T238" s="1">
        <v>0</v>
      </c>
      <c r="U238" s="1">
        <v>0</v>
      </c>
    </row>
    <row r="239" spans="1:21" ht="72" customHeight="1" x14ac:dyDescent="0.2">
      <c r="A239" s="79"/>
      <c r="B239" s="79"/>
      <c r="C239" s="79"/>
      <c r="D239" s="6">
        <v>2025</v>
      </c>
      <c r="E239" s="7">
        <f>F239+G239+H239+I239</f>
        <v>0</v>
      </c>
      <c r="F239" s="7">
        <v>0</v>
      </c>
      <c r="G239" s="7">
        <v>0</v>
      </c>
      <c r="H239" s="7">
        <v>0</v>
      </c>
      <c r="I239" s="7">
        <v>0</v>
      </c>
      <c r="J239" s="82"/>
      <c r="K239" s="84"/>
      <c r="L239" s="84"/>
      <c r="M239" s="87"/>
      <c r="N239" s="153"/>
      <c r="O239" s="154"/>
      <c r="P239" s="8">
        <v>2025</v>
      </c>
      <c r="Q239" s="1">
        <f t="shared" si="20"/>
        <v>0</v>
      </c>
      <c r="R239" s="1">
        <v>0</v>
      </c>
      <c r="S239" s="1">
        <v>0</v>
      </c>
      <c r="T239" s="1">
        <v>0</v>
      </c>
      <c r="U239" s="1">
        <v>0</v>
      </c>
    </row>
    <row r="240" spans="1:21" ht="98.25" customHeight="1" x14ac:dyDescent="0.2">
      <c r="A240" s="118" t="s">
        <v>54</v>
      </c>
      <c r="B240" s="124" t="s">
        <v>405</v>
      </c>
      <c r="C240" s="120">
        <v>2022</v>
      </c>
      <c r="D240" s="6" t="s">
        <v>3</v>
      </c>
      <c r="E240" s="7">
        <f>E241+E242+E243+E244+E245</f>
        <v>2577.1999999999998</v>
      </c>
      <c r="F240" s="7">
        <f>F241+F242+F243+F244+F245</f>
        <v>2448.1999999999998</v>
      </c>
      <c r="G240" s="7">
        <f>G241+G242+G243+G244+G245</f>
        <v>0</v>
      </c>
      <c r="H240" s="7">
        <f>H241+H242+H243+H244+H245</f>
        <v>129</v>
      </c>
      <c r="I240" s="7">
        <f>I241+I242+I243+I244+I245</f>
        <v>0</v>
      </c>
      <c r="J240" s="119" t="s">
        <v>131</v>
      </c>
      <c r="K240" s="120" t="s">
        <v>111</v>
      </c>
      <c r="L240" s="120" t="s">
        <v>111</v>
      </c>
      <c r="M240" s="116" t="s">
        <v>112</v>
      </c>
      <c r="N240" s="159" t="s">
        <v>406</v>
      </c>
      <c r="O240" s="150"/>
      <c r="P240" s="8" t="s">
        <v>3</v>
      </c>
      <c r="Q240" s="1">
        <f>SUM(Q241:Q245)</f>
        <v>4307.6499999999996</v>
      </c>
      <c r="R240" s="1">
        <f>SUM(R241:R245)</f>
        <v>2448.1999999999998</v>
      </c>
      <c r="S240" s="1">
        <f>SUM(S241:S245)</f>
        <v>0</v>
      </c>
      <c r="T240" s="1">
        <f>SUM(T241:T245)</f>
        <v>1859.45</v>
      </c>
      <c r="U240" s="1">
        <f>SUM(U241:U245)</f>
        <v>0</v>
      </c>
    </row>
    <row r="241" spans="1:21" ht="187.5" customHeight="1" x14ac:dyDescent="0.2">
      <c r="A241" s="78"/>
      <c r="B241" s="78"/>
      <c r="C241" s="78"/>
      <c r="D241" s="6">
        <v>2021</v>
      </c>
      <c r="E241" s="7">
        <f>F241+G241+H241+I241</f>
        <v>0</v>
      </c>
      <c r="F241" s="7">
        <v>0</v>
      </c>
      <c r="G241" s="7">
        <v>0</v>
      </c>
      <c r="H241" s="7">
        <v>0</v>
      </c>
      <c r="I241" s="7">
        <v>0</v>
      </c>
      <c r="J241" s="80"/>
      <c r="K241" s="83"/>
      <c r="L241" s="83"/>
      <c r="M241" s="86"/>
      <c r="N241" s="151"/>
      <c r="O241" s="152"/>
      <c r="P241" s="8">
        <v>2021</v>
      </c>
      <c r="Q241" s="1">
        <f t="shared" ref="Q241:Q281" si="22">SUM(R241:U241)</f>
        <v>0</v>
      </c>
      <c r="R241" s="1">
        <v>0</v>
      </c>
      <c r="S241" s="1">
        <v>0</v>
      </c>
      <c r="T241" s="1">
        <v>0</v>
      </c>
      <c r="U241" s="1">
        <v>0</v>
      </c>
    </row>
    <row r="242" spans="1:21" ht="114" customHeight="1" x14ac:dyDescent="0.2">
      <c r="A242" s="78"/>
      <c r="B242" s="78"/>
      <c r="C242" s="78"/>
      <c r="D242" s="6">
        <v>2022</v>
      </c>
      <c r="E242" s="7">
        <f>F242+G242+H242+I242</f>
        <v>2577.1999999999998</v>
      </c>
      <c r="F242" s="7">
        <v>2448.1999999999998</v>
      </c>
      <c r="G242" s="7">
        <v>0</v>
      </c>
      <c r="H242" s="7">
        <v>129</v>
      </c>
      <c r="I242" s="7">
        <v>0</v>
      </c>
      <c r="J242" s="80"/>
      <c r="K242" s="83"/>
      <c r="L242" s="83"/>
      <c r="M242" s="86"/>
      <c r="N242" s="151"/>
      <c r="O242" s="152"/>
      <c r="P242" s="8">
        <v>2022</v>
      </c>
      <c r="Q242" s="1">
        <f t="shared" si="22"/>
        <v>4307.6499999999996</v>
      </c>
      <c r="R242" s="1">
        <v>2448.1999999999998</v>
      </c>
      <c r="S242" s="27">
        <v>0</v>
      </c>
      <c r="T242" s="35">
        <v>1859.45</v>
      </c>
      <c r="U242" s="27">
        <v>0</v>
      </c>
    </row>
    <row r="243" spans="1:21" ht="52.5" customHeight="1" x14ac:dyDescent="0.2">
      <c r="A243" s="78"/>
      <c r="B243" s="78"/>
      <c r="C243" s="78"/>
      <c r="D243" s="6">
        <v>2023</v>
      </c>
      <c r="E243" s="7">
        <f>F243+G243+H243+I243</f>
        <v>0</v>
      </c>
      <c r="F243" s="7">
        <v>0</v>
      </c>
      <c r="G243" s="7">
        <v>0</v>
      </c>
      <c r="H243" s="7">
        <v>0</v>
      </c>
      <c r="I243" s="7">
        <v>0</v>
      </c>
      <c r="J243" s="80"/>
      <c r="K243" s="83"/>
      <c r="L243" s="83"/>
      <c r="M243" s="86"/>
      <c r="N243" s="151"/>
      <c r="O243" s="152"/>
      <c r="P243" s="8">
        <v>2023</v>
      </c>
      <c r="Q243" s="1">
        <f t="shared" si="22"/>
        <v>0</v>
      </c>
      <c r="R243" s="1">
        <v>0</v>
      </c>
      <c r="S243" s="1">
        <v>0</v>
      </c>
      <c r="T243" s="1">
        <v>0</v>
      </c>
      <c r="U243" s="1">
        <v>0</v>
      </c>
    </row>
    <row r="244" spans="1:21" ht="129.75" customHeight="1" x14ac:dyDescent="0.2">
      <c r="A244" s="78"/>
      <c r="B244" s="78"/>
      <c r="C244" s="78"/>
      <c r="D244" s="6">
        <v>2024</v>
      </c>
      <c r="E244" s="7">
        <f>F244+G244+H244+I244</f>
        <v>0</v>
      </c>
      <c r="F244" s="7">
        <v>0</v>
      </c>
      <c r="G244" s="7">
        <v>0</v>
      </c>
      <c r="H244" s="7">
        <v>0</v>
      </c>
      <c r="I244" s="7">
        <v>0</v>
      </c>
      <c r="J244" s="80"/>
      <c r="K244" s="83"/>
      <c r="L244" s="83"/>
      <c r="M244" s="86"/>
      <c r="N244" s="151"/>
      <c r="O244" s="152"/>
      <c r="P244" s="8">
        <v>2024</v>
      </c>
      <c r="Q244" s="1">
        <f t="shared" si="22"/>
        <v>0</v>
      </c>
      <c r="R244" s="1">
        <v>0</v>
      </c>
      <c r="S244" s="1">
        <v>0</v>
      </c>
      <c r="T244" s="1">
        <v>0</v>
      </c>
      <c r="U244" s="1">
        <v>0</v>
      </c>
    </row>
    <row r="245" spans="1:21" ht="135" customHeight="1" x14ac:dyDescent="0.2">
      <c r="A245" s="79"/>
      <c r="B245" s="79"/>
      <c r="C245" s="79"/>
      <c r="D245" s="6">
        <v>2025</v>
      </c>
      <c r="E245" s="7">
        <f>F245+G245+H245+I245</f>
        <v>0</v>
      </c>
      <c r="F245" s="7">
        <v>0</v>
      </c>
      <c r="G245" s="7">
        <v>0</v>
      </c>
      <c r="H245" s="7">
        <v>0</v>
      </c>
      <c r="I245" s="7">
        <v>0</v>
      </c>
      <c r="J245" s="82"/>
      <c r="K245" s="84"/>
      <c r="L245" s="84"/>
      <c r="M245" s="87"/>
      <c r="N245" s="153"/>
      <c r="O245" s="154"/>
      <c r="P245" s="8">
        <v>2025</v>
      </c>
      <c r="Q245" s="1">
        <f t="shared" si="22"/>
        <v>0</v>
      </c>
      <c r="R245" s="1">
        <v>0</v>
      </c>
      <c r="S245" s="1">
        <v>0</v>
      </c>
      <c r="T245" s="1">
        <v>0</v>
      </c>
      <c r="U245" s="1">
        <v>0</v>
      </c>
    </row>
    <row r="246" spans="1:21" ht="17.25" customHeight="1" x14ac:dyDescent="0.2">
      <c r="A246" s="118" t="s">
        <v>93</v>
      </c>
      <c r="B246" s="124" t="s">
        <v>400</v>
      </c>
      <c r="C246" s="120">
        <v>2022</v>
      </c>
      <c r="D246" s="6" t="s">
        <v>3</v>
      </c>
      <c r="E246" s="7">
        <f>E247+E248+E249+E250+E251</f>
        <v>202.2</v>
      </c>
      <c r="F246" s="7">
        <f>F247+F248+F249+F250+F251</f>
        <v>202.2</v>
      </c>
      <c r="G246" s="7">
        <f>G247+G248+G249+G250+G251</f>
        <v>0</v>
      </c>
      <c r="H246" s="7">
        <f>H247+H248+H249+H250+H251</f>
        <v>10.6</v>
      </c>
      <c r="I246" s="7">
        <f>I247+I248+I249+I250+I251</f>
        <v>0</v>
      </c>
      <c r="J246" s="119" t="s">
        <v>113</v>
      </c>
      <c r="K246" s="120" t="s">
        <v>111</v>
      </c>
      <c r="L246" s="120" t="s">
        <v>111</v>
      </c>
      <c r="M246" s="116" t="s">
        <v>112</v>
      </c>
      <c r="N246" s="159" t="s">
        <v>401</v>
      </c>
      <c r="O246" s="150"/>
      <c r="P246" s="8" t="s">
        <v>3</v>
      </c>
      <c r="Q246" s="1">
        <f>SUM(Q247:Q251)</f>
        <v>399</v>
      </c>
      <c r="R246" s="1">
        <f>SUM(R247:R251)</f>
        <v>379.05</v>
      </c>
      <c r="S246" s="1">
        <f>SUM(S247:S251)</f>
        <v>0</v>
      </c>
      <c r="T246" s="1">
        <f>SUM(T247:T251)</f>
        <v>19.95</v>
      </c>
      <c r="U246" s="1">
        <f>SUM(U247:U251)</f>
        <v>0</v>
      </c>
    </row>
    <row r="247" spans="1:21" ht="17.25" customHeight="1" x14ac:dyDescent="0.2">
      <c r="A247" s="78"/>
      <c r="B247" s="78"/>
      <c r="C247" s="78"/>
      <c r="D247" s="6">
        <v>2021</v>
      </c>
      <c r="E247" s="7">
        <f>F247+G247+I247</f>
        <v>0</v>
      </c>
      <c r="F247" s="7">
        <v>0</v>
      </c>
      <c r="G247" s="7">
        <v>0</v>
      </c>
      <c r="H247" s="7">
        <v>0</v>
      </c>
      <c r="I247" s="7">
        <v>0</v>
      </c>
      <c r="J247" s="80"/>
      <c r="K247" s="83"/>
      <c r="L247" s="83"/>
      <c r="M247" s="86"/>
      <c r="N247" s="151"/>
      <c r="O247" s="152"/>
      <c r="P247" s="8">
        <v>2021</v>
      </c>
      <c r="Q247" s="1">
        <f t="shared" si="22"/>
        <v>0</v>
      </c>
      <c r="R247" s="1">
        <v>0</v>
      </c>
      <c r="S247" s="1">
        <v>0</v>
      </c>
      <c r="T247" s="1">
        <v>0</v>
      </c>
      <c r="U247" s="1">
        <v>0</v>
      </c>
    </row>
    <row r="248" spans="1:21" ht="17.25" customHeight="1" x14ac:dyDescent="0.2">
      <c r="A248" s="78"/>
      <c r="B248" s="78"/>
      <c r="C248" s="78"/>
      <c r="D248" s="6">
        <v>2022</v>
      </c>
      <c r="E248" s="7">
        <f>F248+G248+I248</f>
        <v>202.2</v>
      </c>
      <c r="F248" s="7">
        <v>202.2</v>
      </c>
      <c r="G248" s="7">
        <v>0</v>
      </c>
      <c r="H248" s="7">
        <v>10.6</v>
      </c>
      <c r="I248" s="7">
        <v>0</v>
      </c>
      <c r="J248" s="80"/>
      <c r="K248" s="83"/>
      <c r="L248" s="83"/>
      <c r="M248" s="86"/>
      <c r="N248" s="151"/>
      <c r="O248" s="152"/>
      <c r="P248" s="8">
        <v>2022</v>
      </c>
      <c r="Q248" s="1">
        <f t="shared" si="22"/>
        <v>399</v>
      </c>
      <c r="R248" s="1">
        <v>379.05</v>
      </c>
      <c r="S248" s="27">
        <v>0</v>
      </c>
      <c r="T248" s="27">
        <v>19.95</v>
      </c>
      <c r="U248" s="27">
        <v>0</v>
      </c>
    </row>
    <row r="249" spans="1:21" ht="17.25" customHeight="1" x14ac:dyDescent="0.2">
      <c r="A249" s="78"/>
      <c r="B249" s="78"/>
      <c r="C249" s="78"/>
      <c r="D249" s="6">
        <v>2023</v>
      </c>
      <c r="E249" s="7">
        <f>F249+G249+I249</f>
        <v>0</v>
      </c>
      <c r="F249" s="7">
        <v>0</v>
      </c>
      <c r="G249" s="7">
        <v>0</v>
      </c>
      <c r="H249" s="7">
        <v>0</v>
      </c>
      <c r="I249" s="7">
        <v>0</v>
      </c>
      <c r="J249" s="80"/>
      <c r="K249" s="83"/>
      <c r="L249" s="83"/>
      <c r="M249" s="86"/>
      <c r="N249" s="151"/>
      <c r="O249" s="152"/>
      <c r="P249" s="8">
        <v>2023</v>
      </c>
      <c r="Q249" s="1">
        <f t="shared" si="22"/>
        <v>0</v>
      </c>
      <c r="R249" s="27">
        <v>0</v>
      </c>
      <c r="S249" s="27">
        <v>0</v>
      </c>
      <c r="T249" s="27">
        <v>0</v>
      </c>
      <c r="U249" s="27">
        <v>0</v>
      </c>
    </row>
    <row r="250" spans="1:21" ht="17.25" customHeight="1" x14ac:dyDescent="0.2">
      <c r="A250" s="78"/>
      <c r="B250" s="78"/>
      <c r="C250" s="78"/>
      <c r="D250" s="6">
        <v>2024</v>
      </c>
      <c r="E250" s="7">
        <f>F250+G250+I250</f>
        <v>0</v>
      </c>
      <c r="F250" s="7">
        <v>0</v>
      </c>
      <c r="G250" s="7">
        <v>0</v>
      </c>
      <c r="H250" s="7">
        <v>0</v>
      </c>
      <c r="I250" s="7">
        <v>0</v>
      </c>
      <c r="J250" s="80"/>
      <c r="K250" s="83"/>
      <c r="L250" s="83"/>
      <c r="M250" s="86"/>
      <c r="N250" s="151"/>
      <c r="O250" s="152"/>
      <c r="P250" s="8">
        <v>2024</v>
      </c>
      <c r="Q250" s="1">
        <f t="shared" si="22"/>
        <v>0</v>
      </c>
      <c r="R250" s="27">
        <v>0</v>
      </c>
      <c r="S250" s="27">
        <v>0</v>
      </c>
      <c r="T250" s="27">
        <v>0</v>
      </c>
      <c r="U250" s="27">
        <v>0</v>
      </c>
    </row>
    <row r="251" spans="1:21" ht="17.25" customHeight="1" x14ac:dyDescent="0.2">
      <c r="A251" s="79"/>
      <c r="B251" s="79"/>
      <c r="C251" s="79"/>
      <c r="D251" s="6">
        <v>2025</v>
      </c>
      <c r="E251" s="7">
        <f>F251+G251+I251</f>
        <v>0</v>
      </c>
      <c r="F251" s="7">
        <v>0</v>
      </c>
      <c r="G251" s="7">
        <v>0</v>
      </c>
      <c r="H251" s="7">
        <v>0</v>
      </c>
      <c r="I251" s="7">
        <v>0</v>
      </c>
      <c r="J251" s="82"/>
      <c r="K251" s="84"/>
      <c r="L251" s="84"/>
      <c r="M251" s="87"/>
      <c r="N251" s="153"/>
      <c r="O251" s="154"/>
      <c r="P251" s="8">
        <v>2025</v>
      </c>
      <c r="Q251" s="1">
        <f t="shared" si="22"/>
        <v>0</v>
      </c>
      <c r="R251" s="27">
        <v>0</v>
      </c>
      <c r="S251" s="27">
        <v>0</v>
      </c>
      <c r="T251" s="27">
        <v>0</v>
      </c>
      <c r="U251" s="27">
        <v>0</v>
      </c>
    </row>
    <row r="252" spans="1:21" ht="76.5" customHeight="1" x14ac:dyDescent="0.2">
      <c r="A252" s="118" t="s">
        <v>135</v>
      </c>
      <c r="B252" s="124" t="s">
        <v>402</v>
      </c>
      <c r="C252" s="120">
        <v>2022</v>
      </c>
      <c r="D252" s="6" t="s">
        <v>3</v>
      </c>
      <c r="E252" s="7">
        <f>E253+E254+E255+E256+E257</f>
        <v>3427.3</v>
      </c>
      <c r="F252" s="7">
        <f>F253+F254+F255+F256+F257</f>
        <v>3255.9</v>
      </c>
      <c r="G252" s="7">
        <f>G253+G254+G255+G256+G257</f>
        <v>0</v>
      </c>
      <c r="H252" s="7">
        <f>H253+H254+H255+H256+H257</f>
        <v>171.4</v>
      </c>
      <c r="I252" s="7">
        <f>I253+I254+I255+I256+I257</f>
        <v>0</v>
      </c>
      <c r="J252" s="119" t="s">
        <v>207</v>
      </c>
      <c r="K252" s="120" t="s">
        <v>111</v>
      </c>
      <c r="L252" s="120" t="s">
        <v>111</v>
      </c>
      <c r="M252" s="116" t="s">
        <v>112</v>
      </c>
      <c r="N252" s="159" t="s">
        <v>403</v>
      </c>
      <c r="O252" s="150"/>
      <c r="P252" s="8" t="s">
        <v>3</v>
      </c>
      <c r="Q252" s="1">
        <f>SUM(Q253:Q257)</f>
        <v>3715.3</v>
      </c>
      <c r="R252" s="1">
        <f>SUM(R253:R257)</f>
        <v>3255.9</v>
      </c>
      <c r="S252" s="1">
        <f>SUM(S253:S257)</f>
        <v>0</v>
      </c>
      <c r="T252" s="1">
        <f>SUM(T253:T257)</f>
        <v>459.4</v>
      </c>
      <c r="U252" s="1">
        <f>SUM(U253:U257)</f>
        <v>0</v>
      </c>
    </row>
    <row r="253" spans="1:21" ht="98.25" customHeight="1" x14ac:dyDescent="0.2">
      <c r="A253" s="78"/>
      <c r="B253" s="78"/>
      <c r="C253" s="78"/>
      <c r="D253" s="6">
        <v>2021</v>
      </c>
      <c r="E253" s="7">
        <f>F253+G253+H253+I253</f>
        <v>0</v>
      </c>
      <c r="F253" s="7">
        <v>0</v>
      </c>
      <c r="G253" s="7">
        <v>0</v>
      </c>
      <c r="H253" s="7">
        <v>0</v>
      </c>
      <c r="I253" s="7">
        <v>0</v>
      </c>
      <c r="J253" s="80"/>
      <c r="K253" s="83"/>
      <c r="L253" s="83"/>
      <c r="M253" s="86"/>
      <c r="N253" s="151"/>
      <c r="O253" s="152"/>
      <c r="P253" s="8">
        <v>2021</v>
      </c>
      <c r="Q253" s="1">
        <f t="shared" si="22"/>
        <v>0</v>
      </c>
      <c r="R253" s="1">
        <v>0</v>
      </c>
      <c r="S253" s="1">
        <v>0</v>
      </c>
      <c r="T253" s="1">
        <v>0</v>
      </c>
      <c r="U253" s="1">
        <v>0</v>
      </c>
    </row>
    <row r="254" spans="1:21" ht="49.5" customHeight="1" x14ac:dyDescent="0.2">
      <c r="A254" s="78"/>
      <c r="B254" s="78"/>
      <c r="C254" s="78"/>
      <c r="D254" s="6">
        <v>2022</v>
      </c>
      <c r="E254" s="7">
        <f>F254+G254+H254+I254</f>
        <v>3427.3</v>
      </c>
      <c r="F254" s="7">
        <v>3255.9</v>
      </c>
      <c r="G254" s="7">
        <v>0</v>
      </c>
      <c r="H254" s="7">
        <v>171.4</v>
      </c>
      <c r="I254" s="7">
        <v>0</v>
      </c>
      <c r="J254" s="80"/>
      <c r="K254" s="83"/>
      <c r="L254" s="83"/>
      <c r="M254" s="86"/>
      <c r="N254" s="151"/>
      <c r="O254" s="152"/>
      <c r="P254" s="8">
        <v>2022</v>
      </c>
      <c r="Q254" s="1">
        <f t="shared" si="22"/>
        <v>3715.3</v>
      </c>
      <c r="R254" s="1">
        <v>3255.9</v>
      </c>
      <c r="S254" s="27">
        <v>0</v>
      </c>
      <c r="T254" s="1">
        <v>459.4</v>
      </c>
      <c r="U254" s="27">
        <v>0</v>
      </c>
    </row>
    <row r="255" spans="1:21" ht="39" customHeight="1" x14ac:dyDescent="0.2">
      <c r="A255" s="78"/>
      <c r="B255" s="78"/>
      <c r="C255" s="78"/>
      <c r="D255" s="6">
        <v>2023</v>
      </c>
      <c r="E255" s="7">
        <f>F255+G255+H255+I255</f>
        <v>0</v>
      </c>
      <c r="F255" s="7">
        <v>0</v>
      </c>
      <c r="G255" s="7">
        <v>0</v>
      </c>
      <c r="H255" s="7">
        <v>0</v>
      </c>
      <c r="I255" s="7">
        <v>0</v>
      </c>
      <c r="J255" s="80"/>
      <c r="K255" s="83"/>
      <c r="L255" s="83"/>
      <c r="M255" s="86"/>
      <c r="N255" s="151"/>
      <c r="O255" s="152"/>
      <c r="P255" s="8">
        <v>2023</v>
      </c>
      <c r="Q255" s="1">
        <f t="shared" si="22"/>
        <v>0</v>
      </c>
      <c r="R255" s="27">
        <v>0</v>
      </c>
      <c r="S255" s="27">
        <v>0</v>
      </c>
      <c r="T255" s="27">
        <v>0</v>
      </c>
      <c r="U255" s="27">
        <v>0</v>
      </c>
    </row>
    <row r="256" spans="1:21" ht="42" customHeight="1" x14ac:dyDescent="0.2">
      <c r="A256" s="78"/>
      <c r="B256" s="78"/>
      <c r="C256" s="78"/>
      <c r="D256" s="6">
        <v>2024</v>
      </c>
      <c r="E256" s="7">
        <f>F256+G256+H256+I256</f>
        <v>0</v>
      </c>
      <c r="F256" s="7">
        <v>0</v>
      </c>
      <c r="G256" s="7">
        <v>0</v>
      </c>
      <c r="H256" s="7">
        <v>0</v>
      </c>
      <c r="I256" s="7">
        <v>0</v>
      </c>
      <c r="J256" s="80"/>
      <c r="K256" s="83"/>
      <c r="L256" s="83"/>
      <c r="M256" s="86"/>
      <c r="N256" s="151"/>
      <c r="O256" s="152"/>
      <c r="P256" s="8">
        <v>2024</v>
      </c>
      <c r="Q256" s="1">
        <f t="shared" si="22"/>
        <v>0</v>
      </c>
      <c r="R256" s="27">
        <v>0</v>
      </c>
      <c r="S256" s="27">
        <v>0</v>
      </c>
      <c r="T256" s="27">
        <v>0</v>
      </c>
      <c r="U256" s="27">
        <v>0</v>
      </c>
    </row>
    <row r="257" spans="1:21" ht="38.25" customHeight="1" x14ac:dyDescent="0.2">
      <c r="A257" s="79"/>
      <c r="B257" s="79"/>
      <c r="C257" s="79"/>
      <c r="D257" s="6">
        <v>2025</v>
      </c>
      <c r="E257" s="7">
        <f>F257+G257+H257+I257</f>
        <v>0</v>
      </c>
      <c r="F257" s="7">
        <v>0</v>
      </c>
      <c r="G257" s="7">
        <v>0</v>
      </c>
      <c r="H257" s="7">
        <v>0</v>
      </c>
      <c r="I257" s="7">
        <v>0</v>
      </c>
      <c r="J257" s="82"/>
      <c r="K257" s="84"/>
      <c r="L257" s="84"/>
      <c r="M257" s="87"/>
      <c r="N257" s="153"/>
      <c r="O257" s="154"/>
      <c r="P257" s="8">
        <v>2025</v>
      </c>
      <c r="Q257" s="1">
        <f t="shared" si="22"/>
        <v>0</v>
      </c>
      <c r="R257" s="27">
        <v>0</v>
      </c>
      <c r="S257" s="27">
        <v>0</v>
      </c>
      <c r="T257" s="27">
        <v>0</v>
      </c>
      <c r="U257" s="27">
        <v>0</v>
      </c>
    </row>
    <row r="258" spans="1:21" ht="68.25" customHeight="1" x14ac:dyDescent="0.2">
      <c r="A258" s="118" t="s">
        <v>136</v>
      </c>
      <c r="B258" s="124" t="s">
        <v>398</v>
      </c>
      <c r="C258" s="120">
        <v>2022</v>
      </c>
      <c r="D258" s="6" t="s">
        <v>3</v>
      </c>
      <c r="E258" s="7">
        <f>E259+E260+E261+E262+E263</f>
        <v>1267.1000000000001</v>
      </c>
      <c r="F258" s="7">
        <f>F259+F260+F261+F262+F263</f>
        <v>1203.7</v>
      </c>
      <c r="G258" s="7">
        <f>G259+G260+G261+G262+G263</f>
        <v>0</v>
      </c>
      <c r="H258" s="7">
        <f>H259+H260+H261+H262+H263</f>
        <v>63.4</v>
      </c>
      <c r="I258" s="7">
        <f>I259+I260+I261+I262+I263</f>
        <v>0</v>
      </c>
      <c r="J258" s="119" t="s">
        <v>114</v>
      </c>
      <c r="K258" s="120" t="s">
        <v>111</v>
      </c>
      <c r="L258" s="120" t="s">
        <v>111</v>
      </c>
      <c r="M258" s="116" t="s">
        <v>112</v>
      </c>
      <c r="N258" s="159" t="s">
        <v>399</v>
      </c>
      <c r="O258" s="150"/>
      <c r="P258" s="8" t="s">
        <v>3</v>
      </c>
      <c r="Q258" s="1">
        <f>SUM(Q259:Q263)</f>
        <v>2200.5</v>
      </c>
      <c r="R258" s="1">
        <f>SUM(R259:R263)</f>
        <v>1203.7</v>
      </c>
      <c r="S258" s="1">
        <f>SUM(S259:S263)</f>
        <v>0</v>
      </c>
      <c r="T258" s="1">
        <f>SUM(T259:T263)</f>
        <v>996.8</v>
      </c>
      <c r="U258" s="1">
        <f>SUM(U259:U263)</f>
        <v>0</v>
      </c>
    </row>
    <row r="259" spans="1:21" ht="69" customHeight="1" x14ac:dyDescent="0.2">
      <c r="A259" s="78"/>
      <c r="B259" s="78"/>
      <c r="C259" s="78"/>
      <c r="D259" s="6">
        <v>2021</v>
      </c>
      <c r="E259" s="7">
        <f>F259+G259+H259+I259</f>
        <v>0</v>
      </c>
      <c r="F259" s="7">
        <v>0</v>
      </c>
      <c r="G259" s="7">
        <v>0</v>
      </c>
      <c r="H259" s="7">
        <v>0</v>
      </c>
      <c r="I259" s="7">
        <v>0</v>
      </c>
      <c r="J259" s="80"/>
      <c r="K259" s="83"/>
      <c r="L259" s="83"/>
      <c r="M259" s="86"/>
      <c r="N259" s="151"/>
      <c r="O259" s="152"/>
      <c r="P259" s="8">
        <v>2021</v>
      </c>
      <c r="Q259" s="1">
        <f t="shared" si="22"/>
        <v>0</v>
      </c>
      <c r="R259" s="1">
        <v>0</v>
      </c>
      <c r="S259" s="1">
        <v>0</v>
      </c>
      <c r="T259" s="1">
        <v>0</v>
      </c>
      <c r="U259" s="1">
        <v>0</v>
      </c>
    </row>
    <row r="260" spans="1:21" ht="69.75" customHeight="1" x14ac:dyDescent="0.2">
      <c r="A260" s="78"/>
      <c r="B260" s="78"/>
      <c r="C260" s="78"/>
      <c r="D260" s="6">
        <v>2022</v>
      </c>
      <c r="E260" s="7">
        <f>F260+G260+H260+I260</f>
        <v>1267.1000000000001</v>
      </c>
      <c r="F260" s="7">
        <v>1203.7</v>
      </c>
      <c r="G260" s="7">
        <v>0</v>
      </c>
      <c r="H260" s="7">
        <v>63.4</v>
      </c>
      <c r="I260" s="7">
        <v>0</v>
      </c>
      <c r="J260" s="80"/>
      <c r="K260" s="83"/>
      <c r="L260" s="83"/>
      <c r="M260" s="86"/>
      <c r="N260" s="151"/>
      <c r="O260" s="152"/>
      <c r="P260" s="8">
        <v>2022</v>
      </c>
      <c r="Q260" s="1">
        <f t="shared" si="22"/>
        <v>2200.5</v>
      </c>
      <c r="R260" s="1">
        <v>1203.7</v>
      </c>
      <c r="S260" s="27">
        <v>0</v>
      </c>
      <c r="T260" s="1">
        <v>996.8</v>
      </c>
      <c r="U260" s="27">
        <v>0</v>
      </c>
    </row>
    <row r="261" spans="1:21" ht="30.75" customHeight="1" x14ac:dyDescent="0.2">
      <c r="A261" s="78"/>
      <c r="B261" s="78"/>
      <c r="C261" s="78"/>
      <c r="D261" s="6">
        <v>2023</v>
      </c>
      <c r="E261" s="7">
        <f>F261+G261+H261+I261</f>
        <v>0</v>
      </c>
      <c r="F261" s="7">
        <v>0</v>
      </c>
      <c r="G261" s="7">
        <v>0</v>
      </c>
      <c r="H261" s="7">
        <v>0</v>
      </c>
      <c r="I261" s="7">
        <v>0</v>
      </c>
      <c r="J261" s="80"/>
      <c r="K261" s="83"/>
      <c r="L261" s="83"/>
      <c r="M261" s="86"/>
      <c r="N261" s="151"/>
      <c r="O261" s="152"/>
      <c r="P261" s="8">
        <v>2023</v>
      </c>
      <c r="Q261" s="1">
        <f t="shared" si="22"/>
        <v>0</v>
      </c>
      <c r="R261" s="1">
        <v>0</v>
      </c>
      <c r="S261" s="1">
        <v>0</v>
      </c>
      <c r="T261" s="1">
        <v>0</v>
      </c>
      <c r="U261" s="1">
        <v>0</v>
      </c>
    </row>
    <row r="262" spans="1:21" ht="38.25" customHeight="1" x14ac:dyDescent="0.2">
      <c r="A262" s="78"/>
      <c r="B262" s="78"/>
      <c r="C262" s="78"/>
      <c r="D262" s="6">
        <v>2024</v>
      </c>
      <c r="E262" s="7">
        <f>F262+G262+H262+I262</f>
        <v>0</v>
      </c>
      <c r="F262" s="7">
        <v>0</v>
      </c>
      <c r="G262" s="7">
        <v>0</v>
      </c>
      <c r="H262" s="7">
        <v>0</v>
      </c>
      <c r="I262" s="7">
        <v>0</v>
      </c>
      <c r="J262" s="80"/>
      <c r="K262" s="83"/>
      <c r="L262" s="83"/>
      <c r="M262" s="86"/>
      <c r="N262" s="151"/>
      <c r="O262" s="152"/>
      <c r="P262" s="8">
        <v>2024</v>
      </c>
      <c r="Q262" s="1">
        <f t="shared" si="22"/>
        <v>0</v>
      </c>
      <c r="R262" s="1">
        <v>0</v>
      </c>
      <c r="S262" s="1">
        <v>0</v>
      </c>
      <c r="T262" s="1">
        <v>0</v>
      </c>
      <c r="U262" s="1">
        <v>0</v>
      </c>
    </row>
    <row r="263" spans="1:21" ht="31.5" customHeight="1" x14ac:dyDescent="0.2">
      <c r="A263" s="79"/>
      <c r="B263" s="79"/>
      <c r="C263" s="79"/>
      <c r="D263" s="6">
        <v>2025</v>
      </c>
      <c r="E263" s="7">
        <f>F263+G263+H263+I263</f>
        <v>0</v>
      </c>
      <c r="F263" s="7">
        <v>0</v>
      </c>
      <c r="G263" s="7">
        <v>0</v>
      </c>
      <c r="H263" s="7">
        <v>0</v>
      </c>
      <c r="I263" s="7">
        <v>0</v>
      </c>
      <c r="J263" s="82"/>
      <c r="K263" s="84"/>
      <c r="L263" s="84"/>
      <c r="M263" s="87"/>
      <c r="N263" s="153"/>
      <c r="O263" s="154"/>
      <c r="P263" s="8">
        <v>2025</v>
      </c>
      <c r="Q263" s="1">
        <f t="shared" si="22"/>
        <v>0</v>
      </c>
      <c r="R263" s="1">
        <v>0</v>
      </c>
      <c r="S263" s="1">
        <v>0</v>
      </c>
      <c r="T263" s="1">
        <v>0</v>
      </c>
      <c r="U263" s="1">
        <v>0</v>
      </c>
    </row>
    <row r="264" spans="1:21" ht="20.25" customHeight="1" x14ac:dyDescent="0.2">
      <c r="A264" s="118" t="s">
        <v>137</v>
      </c>
      <c r="B264" s="124" t="s">
        <v>394</v>
      </c>
      <c r="C264" s="120">
        <v>2022</v>
      </c>
      <c r="D264" s="6" t="s">
        <v>3</v>
      </c>
      <c r="E264" s="7">
        <f>E265+E266+E267+E268+E269</f>
        <v>1159.5</v>
      </c>
      <c r="F264" s="7">
        <f>F265+F266+F267+F268+F269</f>
        <v>1101.5</v>
      </c>
      <c r="G264" s="7">
        <f>G265+G266+G267+G268+G269</f>
        <v>0</v>
      </c>
      <c r="H264" s="7">
        <f>H265+H266+H267+H268+H269</f>
        <v>58</v>
      </c>
      <c r="I264" s="7">
        <f>I265+I266+I267+I268+I269</f>
        <v>0</v>
      </c>
      <c r="J264" s="119" t="s">
        <v>115</v>
      </c>
      <c r="K264" s="120" t="s">
        <v>111</v>
      </c>
      <c r="L264" s="120" t="s">
        <v>111</v>
      </c>
      <c r="M264" s="116" t="s">
        <v>112</v>
      </c>
      <c r="N264" s="159" t="s">
        <v>395</v>
      </c>
      <c r="O264" s="150"/>
      <c r="P264" s="8" t="s">
        <v>3</v>
      </c>
      <c r="Q264" s="45">
        <f>SUM(Q265:Q269)</f>
        <v>695.67702000000008</v>
      </c>
      <c r="R264" s="45">
        <f>SUM(R265:R269)</f>
        <v>660.89317000000005</v>
      </c>
      <c r="S264" s="45">
        <f>SUM(S265:S269)</f>
        <v>0</v>
      </c>
      <c r="T264" s="45">
        <f>SUM(T265:T269)</f>
        <v>34.783850000000001</v>
      </c>
      <c r="U264" s="45">
        <f>SUM(U265:U269)</f>
        <v>0</v>
      </c>
    </row>
    <row r="265" spans="1:21" ht="20.25" customHeight="1" x14ac:dyDescent="0.2">
      <c r="A265" s="78"/>
      <c r="B265" s="78"/>
      <c r="C265" s="78"/>
      <c r="D265" s="6">
        <v>2021</v>
      </c>
      <c r="E265" s="7">
        <f>F265+G265+H265+I265</f>
        <v>0</v>
      </c>
      <c r="F265" s="7">
        <v>0</v>
      </c>
      <c r="G265" s="7">
        <v>0</v>
      </c>
      <c r="H265" s="7">
        <v>0</v>
      </c>
      <c r="I265" s="7">
        <v>0</v>
      </c>
      <c r="J265" s="80"/>
      <c r="K265" s="83"/>
      <c r="L265" s="83"/>
      <c r="M265" s="86"/>
      <c r="N265" s="151"/>
      <c r="O265" s="152"/>
      <c r="P265" s="8">
        <v>2021</v>
      </c>
      <c r="Q265" s="1">
        <f t="shared" si="22"/>
        <v>0</v>
      </c>
      <c r="R265" s="1">
        <v>0</v>
      </c>
      <c r="S265" s="1">
        <v>0</v>
      </c>
      <c r="T265" s="1">
        <v>0</v>
      </c>
      <c r="U265" s="1">
        <v>0</v>
      </c>
    </row>
    <row r="266" spans="1:21" ht="20.25" customHeight="1" x14ac:dyDescent="0.2">
      <c r="A266" s="78"/>
      <c r="B266" s="78"/>
      <c r="C266" s="78"/>
      <c r="D266" s="6">
        <v>2022</v>
      </c>
      <c r="E266" s="7">
        <f>F266+G266+H266+I266</f>
        <v>1159.5</v>
      </c>
      <c r="F266" s="7">
        <v>1101.5</v>
      </c>
      <c r="G266" s="7">
        <v>0</v>
      </c>
      <c r="H266" s="7">
        <v>58</v>
      </c>
      <c r="I266" s="7">
        <v>0</v>
      </c>
      <c r="J266" s="80"/>
      <c r="K266" s="83"/>
      <c r="L266" s="83"/>
      <c r="M266" s="86"/>
      <c r="N266" s="151"/>
      <c r="O266" s="152"/>
      <c r="P266" s="8">
        <v>2022</v>
      </c>
      <c r="Q266" s="1">
        <f t="shared" si="22"/>
        <v>695.67702000000008</v>
      </c>
      <c r="R266" s="46">
        <v>660.89317000000005</v>
      </c>
      <c r="S266" s="1">
        <v>0</v>
      </c>
      <c r="T266" s="46">
        <v>34.783850000000001</v>
      </c>
      <c r="U266" s="1">
        <v>0</v>
      </c>
    </row>
    <row r="267" spans="1:21" ht="20.25" customHeight="1" x14ac:dyDescent="0.2">
      <c r="A267" s="78"/>
      <c r="B267" s="78"/>
      <c r="C267" s="78"/>
      <c r="D267" s="6">
        <v>2023</v>
      </c>
      <c r="E267" s="7">
        <f>F267+G267+H267+I267</f>
        <v>0</v>
      </c>
      <c r="F267" s="7">
        <v>0</v>
      </c>
      <c r="G267" s="7">
        <v>0</v>
      </c>
      <c r="H267" s="7">
        <v>0</v>
      </c>
      <c r="I267" s="7">
        <v>0</v>
      </c>
      <c r="J267" s="80"/>
      <c r="K267" s="83"/>
      <c r="L267" s="83"/>
      <c r="M267" s="86"/>
      <c r="N267" s="151"/>
      <c r="O267" s="152"/>
      <c r="P267" s="8">
        <v>2023</v>
      </c>
      <c r="Q267" s="1">
        <f t="shared" si="22"/>
        <v>0</v>
      </c>
      <c r="R267" s="1">
        <v>0</v>
      </c>
      <c r="S267" s="1">
        <v>0</v>
      </c>
      <c r="T267" s="1">
        <v>0</v>
      </c>
      <c r="U267" s="1">
        <v>0</v>
      </c>
    </row>
    <row r="268" spans="1:21" ht="20.25" customHeight="1" x14ac:dyDescent="0.2">
      <c r="A268" s="78"/>
      <c r="B268" s="78"/>
      <c r="C268" s="78"/>
      <c r="D268" s="6">
        <v>2024</v>
      </c>
      <c r="E268" s="7">
        <f>F268+G268+H268+I268</f>
        <v>0</v>
      </c>
      <c r="F268" s="7">
        <v>0</v>
      </c>
      <c r="G268" s="7">
        <v>0</v>
      </c>
      <c r="H268" s="7">
        <v>0</v>
      </c>
      <c r="I268" s="7">
        <v>0</v>
      </c>
      <c r="J268" s="80"/>
      <c r="K268" s="83"/>
      <c r="L268" s="83"/>
      <c r="M268" s="86"/>
      <c r="N268" s="151"/>
      <c r="O268" s="152"/>
      <c r="P268" s="8">
        <v>2024</v>
      </c>
      <c r="Q268" s="1">
        <f t="shared" si="22"/>
        <v>0</v>
      </c>
      <c r="R268" s="1">
        <v>0</v>
      </c>
      <c r="S268" s="1">
        <v>0</v>
      </c>
      <c r="T268" s="1">
        <v>0</v>
      </c>
      <c r="U268" s="1">
        <v>0</v>
      </c>
    </row>
    <row r="269" spans="1:21" ht="20.25" customHeight="1" x14ac:dyDescent="0.2">
      <c r="A269" s="79"/>
      <c r="B269" s="79"/>
      <c r="C269" s="79"/>
      <c r="D269" s="6">
        <v>2025</v>
      </c>
      <c r="E269" s="7">
        <f>F269+G269+H269+I269</f>
        <v>0</v>
      </c>
      <c r="F269" s="7">
        <v>0</v>
      </c>
      <c r="G269" s="7">
        <v>0</v>
      </c>
      <c r="H269" s="7">
        <v>0</v>
      </c>
      <c r="I269" s="7">
        <v>0</v>
      </c>
      <c r="J269" s="82"/>
      <c r="K269" s="84"/>
      <c r="L269" s="84"/>
      <c r="M269" s="87"/>
      <c r="N269" s="153"/>
      <c r="O269" s="154"/>
      <c r="P269" s="8">
        <v>2025</v>
      </c>
      <c r="Q269" s="1">
        <f t="shared" si="22"/>
        <v>0</v>
      </c>
      <c r="R269" s="1">
        <v>0</v>
      </c>
      <c r="S269" s="1">
        <v>0</v>
      </c>
      <c r="T269" s="1">
        <v>0</v>
      </c>
      <c r="U269" s="1">
        <v>0</v>
      </c>
    </row>
    <row r="270" spans="1:21" ht="29.25" customHeight="1" x14ac:dyDescent="0.2">
      <c r="A270" s="118" t="s">
        <v>138</v>
      </c>
      <c r="B270" s="124" t="s">
        <v>396</v>
      </c>
      <c r="C270" s="120">
        <v>2022</v>
      </c>
      <c r="D270" s="6" t="s">
        <v>3</v>
      </c>
      <c r="E270" s="7">
        <f>E271+E272+E273+E274+E275</f>
        <v>3379.1</v>
      </c>
      <c r="F270" s="7">
        <f>F271+F272+F273+F274+F275</f>
        <v>3210.1</v>
      </c>
      <c r="G270" s="7">
        <f>G271+G272+G273+G274+G275</f>
        <v>0</v>
      </c>
      <c r="H270" s="7">
        <f>H271+H272+H273+H274+H275</f>
        <v>169</v>
      </c>
      <c r="I270" s="7">
        <f>I271+I272+I273+I274+I275</f>
        <v>0</v>
      </c>
      <c r="J270" s="119" t="s">
        <v>116</v>
      </c>
      <c r="K270" s="120" t="s">
        <v>111</v>
      </c>
      <c r="L270" s="120" t="s">
        <v>111</v>
      </c>
      <c r="M270" s="116" t="s">
        <v>112</v>
      </c>
      <c r="N270" s="159" t="s">
        <v>397</v>
      </c>
      <c r="O270" s="150"/>
      <c r="P270" s="8" t="s">
        <v>3</v>
      </c>
      <c r="Q270" s="1">
        <f>SUM(Q271:Q275)</f>
        <v>3634.7470000000003</v>
      </c>
      <c r="R270" s="45">
        <f>SUM(R271:R275)</f>
        <v>3465.65</v>
      </c>
      <c r="S270" s="45">
        <f>SUM(S271:S275)</f>
        <v>0</v>
      </c>
      <c r="T270" s="45">
        <f>SUM(T271:T275)</f>
        <v>169.09700000000001</v>
      </c>
      <c r="U270" s="45">
        <f>SUM(U271:U275)</f>
        <v>0</v>
      </c>
    </row>
    <row r="271" spans="1:21" ht="22.5" customHeight="1" x14ac:dyDescent="0.2">
      <c r="A271" s="78"/>
      <c r="B271" s="78"/>
      <c r="C271" s="78"/>
      <c r="D271" s="6">
        <v>2021</v>
      </c>
      <c r="E271" s="7">
        <f>F271+G271+H271+I271</f>
        <v>0</v>
      </c>
      <c r="F271" s="7">
        <v>0</v>
      </c>
      <c r="G271" s="7">
        <v>0</v>
      </c>
      <c r="H271" s="7">
        <v>0</v>
      </c>
      <c r="I271" s="7">
        <v>0</v>
      </c>
      <c r="J271" s="80"/>
      <c r="K271" s="83"/>
      <c r="L271" s="83"/>
      <c r="M271" s="86"/>
      <c r="N271" s="151"/>
      <c r="O271" s="152"/>
      <c r="P271" s="8">
        <v>2021</v>
      </c>
      <c r="Q271" s="1">
        <f t="shared" si="22"/>
        <v>0</v>
      </c>
      <c r="R271" s="1">
        <v>0</v>
      </c>
      <c r="S271" s="1">
        <v>0</v>
      </c>
      <c r="T271" s="1">
        <v>0</v>
      </c>
      <c r="U271" s="1">
        <v>0</v>
      </c>
    </row>
    <row r="272" spans="1:21" ht="22.5" customHeight="1" x14ac:dyDescent="0.2">
      <c r="A272" s="78"/>
      <c r="B272" s="78"/>
      <c r="C272" s="78"/>
      <c r="D272" s="6">
        <v>2022</v>
      </c>
      <c r="E272" s="7">
        <f>F272+G272+H272+I272</f>
        <v>3379.1</v>
      </c>
      <c r="F272" s="7">
        <v>3210.1</v>
      </c>
      <c r="G272" s="7">
        <v>0</v>
      </c>
      <c r="H272" s="7">
        <v>169</v>
      </c>
      <c r="I272" s="7">
        <v>0</v>
      </c>
      <c r="J272" s="80"/>
      <c r="K272" s="83"/>
      <c r="L272" s="83"/>
      <c r="M272" s="86"/>
      <c r="N272" s="151"/>
      <c r="O272" s="152"/>
      <c r="P272" s="8">
        <v>2022</v>
      </c>
      <c r="Q272" s="1">
        <f t="shared" si="22"/>
        <v>3634.7470000000003</v>
      </c>
      <c r="R272" s="46">
        <v>3465.65</v>
      </c>
      <c r="S272" s="1">
        <v>0</v>
      </c>
      <c r="T272" s="46">
        <v>169.09700000000001</v>
      </c>
      <c r="U272" s="1">
        <v>0</v>
      </c>
    </row>
    <row r="273" spans="1:21" ht="22.5" customHeight="1" x14ac:dyDescent="0.2">
      <c r="A273" s="78"/>
      <c r="B273" s="78"/>
      <c r="C273" s="78"/>
      <c r="D273" s="6">
        <v>2023</v>
      </c>
      <c r="E273" s="7">
        <f>F273+G273+H273+I273</f>
        <v>0</v>
      </c>
      <c r="F273" s="7">
        <v>0</v>
      </c>
      <c r="G273" s="7">
        <v>0</v>
      </c>
      <c r="H273" s="7">
        <v>0</v>
      </c>
      <c r="I273" s="7">
        <v>0</v>
      </c>
      <c r="J273" s="80"/>
      <c r="K273" s="83"/>
      <c r="L273" s="83"/>
      <c r="M273" s="86"/>
      <c r="N273" s="151"/>
      <c r="O273" s="152"/>
      <c r="P273" s="8">
        <v>2023</v>
      </c>
      <c r="Q273" s="1">
        <f t="shared" si="22"/>
        <v>0</v>
      </c>
      <c r="R273" s="1">
        <v>0</v>
      </c>
      <c r="S273" s="1">
        <v>0</v>
      </c>
      <c r="T273" s="1">
        <v>0</v>
      </c>
      <c r="U273" s="1">
        <v>0</v>
      </c>
    </row>
    <row r="274" spans="1:21" ht="22.5" customHeight="1" x14ac:dyDescent="0.2">
      <c r="A274" s="78"/>
      <c r="B274" s="78"/>
      <c r="C274" s="78"/>
      <c r="D274" s="6">
        <v>2024</v>
      </c>
      <c r="E274" s="7">
        <f>F274+G274+H274+I274</f>
        <v>0</v>
      </c>
      <c r="F274" s="7">
        <v>0</v>
      </c>
      <c r="G274" s="7">
        <v>0</v>
      </c>
      <c r="H274" s="7">
        <v>0</v>
      </c>
      <c r="I274" s="7">
        <v>0</v>
      </c>
      <c r="J274" s="80"/>
      <c r="K274" s="83"/>
      <c r="L274" s="83"/>
      <c r="M274" s="86"/>
      <c r="N274" s="151"/>
      <c r="O274" s="152"/>
      <c r="P274" s="8">
        <v>2024</v>
      </c>
      <c r="Q274" s="1">
        <f t="shared" si="22"/>
        <v>0</v>
      </c>
      <c r="R274" s="1">
        <v>0</v>
      </c>
      <c r="S274" s="1">
        <v>0</v>
      </c>
      <c r="T274" s="1">
        <v>0</v>
      </c>
      <c r="U274" s="1">
        <v>0</v>
      </c>
    </row>
    <row r="275" spans="1:21" ht="22.5" customHeight="1" x14ac:dyDescent="0.2">
      <c r="A275" s="79"/>
      <c r="B275" s="79"/>
      <c r="C275" s="79"/>
      <c r="D275" s="6">
        <v>2025</v>
      </c>
      <c r="E275" s="7">
        <f>F275+G275+H275+I275</f>
        <v>0</v>
      </c>
      <c r="F275" s="7">
        <v>0</v>
      </c>
      <c r="G275" s="7">
        <v>0</v>
      </c>
      <c r="H275" s="7">
        <v>0</v>
      </c>
      <c r="I275" s="7">
        <v>0</v>
      </c>
      <c r="J275" s="82"/>
      <c r="K275" s="84"/>
      <c r="L275" s="84"/>
      <c r="M275" s="87"/>
      <c r="N275" s="153"/>
      <c r="O275" s="154"/>
      <c r="P275" s="8">
        <v>2025</v>
      </c>
      <c r="Q275" s="1">
        <f t="shared" si="22"/>
        <v>0</v>
      </c>
      <c r="R275" s="1">
        <v>0</v>
      </c>
      <c r="S275" s="1">
        <v>0</v>
      </c>
      <c r="T275" s="1">
        <v>0</v>
      </c>
      <c r="U275" s="1">
        <v>0</v>
      </c>
    </row>
    <row r="276" spans="1:21" ht="60" customHeight="1" x14ac:dyDescent="0.2">
      <c r="A276" s="118" t="s">
        <v>139</v>
      </c>
      <c r="B276" s="119" t="s">
        <v>392</v>
      </c>
      <c r="C276" s="120" t="s">
        <v>51</v>
      </c>
      <c r="D276" s="6" t="s">
        <v>3</v>
      </c>
      <c r="E276" s="7">
        <f>SUM(E277:E281)</f>
        <v>120000</v>
      </c>
      <c r="F276" s="7">
        <f>SUM(F277:F281)</f>
        <v>45000</v>
      </c>
      <c r="G276" s="7">
        <f>SUM(G277:G281)</f>
        <v>60000</v>
      </c>
      <c r="H276" s="7">
        <f>SUM(H277:H281)</f>
        <v>3000</v>
      </c>
      <c r="I276" s="7">
        <f>SUM(I277:I281)</f>
        <v>12000</v>
      </c>
      <c r="J276" s="119" t="s">
        <v>208</v>
      </c>
      <c r="K276" s="120" t="s">
        <v>88</v>
      </c>
      <c r="L276" s="120" t="s">
        <v>103</v>
      </c>
      <c r="M276" s="116" t="s">
        <v>253</v>
      </c>
      <c r="N276" s="159" t="s">
        <v>393</v>
      </c>
      <c r="O276" s="150"/>
      <c r="P276" s="8" t="s">
        <v>3</v>
      </c>
      <c r="Q276" s="1">
        <f>SUM(Q277:Q281)</f>
        <v>0</v>
      </c>
      <c r="R276" s="1">
        <f>SUM(R277:R281)</f>
        <v>0</v>
      </c>
      <c r="S276" s="1">
        <f>SUM(S277:S281)</f>
        <v>0</v>
      </c>
      <c r="T276" s="1">
        <f>SUM(T277:T281)</f>
        <v>0</v>
      </c>
      <c r="U276" s="1">
        <f>SUM(U277:U281)</f>
        <v>0</v>
      </c>
    </row>
    <row r="277" spans="1:21" ht="53.25" customHeight="1" x14ac:dyDescent="0.2">
      <c r="A277" s="78"/>
      <c r="B277" s="78"/>
      <c r="C277" s="78"/>
      <c r="D277" s="6">
        <v>2021</v>
      </c>
      <c r="E277" s="7">
        <f t="shared" ref="E277:E293" si="23">SUM(F277:I277)</f>
        <v>0</v>
      </c>
      <c r="F277" s="7">
        <v>0</v>
      </c>
      <c r="G277" s="7">
        <v>0</v>
      </c>
      <c r="H277" s="7">
        <v>0</v>
      </c>
      <c r="I277" s="7">
        <v>0</v>
      </c>
      <c r="J277" s="80"/>
      <c r="K277" s="83"/>
      <c r="L277" s="83"/>
      <c r="M277" s="86"/>
      <c r="N277" s="151"/>
      <c r="O277" s="152"/>
      <c r="P277" s="8">
        <v>2021</v>
      </c>
      <c r="Q277" s="1">
        <f t="shared" si="22"/>
        <v>0</v>
      </c>
      <c r="R277" s="1">
        <v>0</v>
      </c>
      <c r="S277" s="1">
        <v>0</v>
      </c>
      <c r="T277" s="1">
        <v>0</v>
      </c>
      <c r="U277" s="1">
        <v>0</v>
      </c>
    </row>
    <row r="278" spans="1:21" ht="21" customHeight="1" x14ac:dyDescent="0.2">
      <c r="A278" s="78"/>
      <c r="B278" s="78"/>
      <c r="C278" s="78"/>
      <c r="D278" s="6">
        <v>2022</v>
      </c>
      <c r="E278" s="7">
        <f t="shared" si="23"/>
        <v>0</v>
      </c>
      <c r="F278" s="7">
        <v>0</v>
      </c>
      <c r="G278" s="7">
        <v>0</v>
      </c>
      <c r="H278" s="7">
        <v>0</v>
      </c>
      <c r="I278" s="7">
        <v>0</v>
      </c>
      <c r="J278" s="80"/>
      <c r="K278" s="83"/>
      <c r="L278" s="83"/>
      <c r="M278" s="86"/>
      <c r="N278" s="151"/>
      <c r="O278" s="152"/>
      <c r="P278" s="8">
        <v>2022</v>
      </c>
      <c r="Q278" s="1">
        <f t="shared" si="22"/>
        <v>0</v>
      </c>
      <c r="R278" s="9">
        <v>0</v>
      </c>
      <c r="S278" s="1">
        <v>0</v>
      </c>
      <c r="T278" s="1">
        <v>0</v>
      </c>
      <c r="U278" s="1">
        <v>0</v>
      </c>
    </row>
    <row r="279" spans="1:21" ht="21" customHeight="1" x14ac:dyDescent="0.2">
      <c r="A279" s="78"/>
      <c r="B279" s="78"/>
      <c r="C279" s="78"/>
      <c r="D279" s="6">
        <v>2023</v>
      </c>
      <c r="E279" s="7">
        <f t="shared" si="23"/>
        <v>12000</v>
      </c>
      <c r="F279" s="7">
        <v>0</v>
      </c>
      <c r="G279" s="7">
        <v>0</v>
      </c>
      <c r="H279" s="7">
        <v>0</v>
      </c>
      <c r="I279" s="7">
        <v>12000</v>
      </c>
      <c r="J279" s="80"/>
      <c r="K279" s="83"/>
      <c r="L279" s="83"/>
      <c r="M279" s="86"/>
      <c r="N279" s="151"/>
      <c r="O279" s="152"/>
      <c r="P279" s="8">
        <v>2023</v>
      </c>
      <c r="Q279" s="1">
        <f t="shared" si="22"/>
        <v>0</v>
      </c>
      <c r="R279" s="9">
        <v>0</v>
      </c>
      <c r="S279" s="9">
        <v>0</v>
      </c>
      <c r="T279" s="9">
        <v>0</v>
      </c>
      <c r="U279" s="9">
        <v>0</v>
      </c>
    </row>
    <row r="280" spans="1:21" ht="21" customHeight="1" x14ac:dyDescent="0.2">
      <c r="A280" s="78"/>
      <c r="B280" s="78"/>
      <c r="C280" s="78"/>
      <c r="D280" s="6">
        <v>2024</v>
      </c>
      <c r="E280" s="7">
        <f>SUM(F280:I280)</f>
        <v>53000</v>
      </c>
      <c r="F280" s="7">
        <v>20000</v>
      </c>
      <c r="G280" s="7">
        <v>30000</v>
      </c>
      <c r="H280" s="7">
        <v>3000</v>
      </c>
      <c r="I280" s="7">
        <v>0</v>
      </c>
      <c r="J280" s="80"/>
      <c r="K280" s="83"/>
      <c r="L280" s="83"/>
      <c r="M280" s="86"/>
      <c r="N280" s="151"/>
      <c r="O280" s="152"/>
      <c r="P280" s="8">
        <v>2024</v>
      </c>
      <c r="Q280" s="1">
        <f t="shared" si="22"/>
        <v>0</v>
      </c>
      <c r="R280" s="9">
        <v>0</v>
      </c>
      <c r="S280" s="9">
        <v>0</v>
      </c>
      <c r="T280" s="9">
        <v>0</v>
      </c>
      <c r="U280" s="9">
        <v>0</v>
      </c>
    </row>
    <row r="281" spans="1:21" ht="21" customHeight="1" x14ac:dyDescent="0.2">
      <c r="A281" s="79"/>
      <c r="B281" s="79"/>
      <c r="C281" s="79"/>
      <c r="D281" s="6">
        <v>2025</v>
      </c>
      <c r="E281" s="7">
        <f t="shared" si="23"/>
        <v>55000</v>
      </c>
      <c r="F281" s="7">
        <v>25000</v>
      </c>
      <c r="G281" s="7">
        <v>30000</v>
      </c>
      <c r="H281" s="7">
        <v>0</v>
      </c>
      <c r="I281" s="7">
        <v>0</v>
      </c>
      <c r="J281" s="82"/>
      <c r="K281" s="84"/>
      <c r="L281" s="84"/>
      <c r="M281" s="87"/>
      <c r="N281" s="153"/>
      <c r="O281" s="154"/>
      <c r="P281" s="8">
        <v>2025</v>
      </c>
      <c r="Q281" s="1">
        <f t="shared" si="22"/>
        <v>0</v>
      </c>
      <c r="R281" s="9">
        <v>0</v>
      </c>
      <c r="S281" s="9">
        <v>0</v>
      </c>
      <c r="T281" s="9">
        <v>0</v>
      </c>
      <c r="U281" s="9">
        <v>0</v>
      </c>
    </row>
    <row r="282" spans="1:21" ht="38.25" customHeight="1" x14ac:dyDescent="0.2">
      <c r="A282" s="118" t="s">
        <v>140</v>
      </c>
      <c r="B282" s="119" t="s">
        <v>390</v>
      </c>
      <c r="C282" s="120">
        <v>2022</v>
      </c>
      <c r="D282" s="6" t="s">
        <v>3</v>
      </c>
      <c r="E282" s="7">
        <f t="shared" ref="E282:E287" si="24">F282+G282+H282+I282</f>
        <v>17129.400000000001</v>
      </c>
      <c r="F282" s="7">
        <f>F283+F284+F285+F286+F287</f>
        <v>16272.9</v>
      </c>
      <c r="G282" s="7">
        <f>G283+G284+G285+G286+G287</f>
        <v>0</v>
      </c>
      <c r="H282" s="7">
        <f>H283+H284+H285+H286+H287</f>
        <v>856.5</v>
      </c>
      <c r="I282" s="7">
        <f>I283+I284+I285+I286+I287</f>
        <v>0</v>
      </c>
      <c r="J282" s="119" t="s">
        <v>210</v>
      </c>
      <c r="K282" s="120" t="s">
        <v>88</v>
      </c>
      <c r="L282" s="120" t="s">
        <v>141</v>
      </c>
      <c r="M282" s="116" t="s">
        <v>209</v>
      </c>
      <c r="N282" s="149" t="s">
        <v>391</v>
      </c>
      <c r="O282" s="150"/>
      <c r="P282" s="8" t="s">
        <v>3</v>
      </c>
      <c r="Q282" s="1">
        <f>SUM(Q283:Q287)</f>
        <v>16616.099999999999</v>
      </c>
      <c r="R282" s="1">
        <f>SUM(R283:R287)</f>
        <v>15785.3</v>
      </c>
      <c r="S282" s="1">
        <f>SUM(S283:S287)</f>
        <v>0</v>
      </c>
      <c r="T282" s="1">
        <f>SUM(T283:T287)</f>
        <v>830.8</v>
      </c>
      <c r="U282" s="1">
        <f>SUM(U283:U287)</f>
        <v>0</v>
      </c>
    </row>
    <row r="283" spans="1:21" ht="38.25" customHeight="1" x14ac:dyDescent="0.2">
      <c r="A283" s="78"/>
      <c r="B283" s="78"/>
      <c r="C283" s="78"/>
      <c r="D283" s="6">
        <v>2021</v>
      </c>
      <c r="E283" s="7">
        <f t="shared" si="24"/>
        <v>0</v>
      </c>
      <c r="F283" s="7">
        <v>0</v>
      </c>
      <c r="G283" s="7">
        <v>0</v>
      </c>
      <c r="H283" s="7">
        <v>0</v>
      </c>
      <c r="I283" s="7">
        <v>0</v>
      </c>
      <c r="J283" s="80"/>
      <c r="K283" s="83"/>
      <c r="L283" s="83"/>
      <c r="M283" s="86"/>
      <c r="N283" s="151"/>
      <c r="O283" s="152"/>
      <c r="P283" s="8">
        <v>2021</v>
      </c>
      <c r="Q283" s="1">
        <f>SUM(R283:U283)</f>
        <v>0</v>
      </c>
      <c r="R283" s="1">
        <v>0</v>
      </c>
      <c r="S283" s="1">
        <v>0</v>
      </c>
      <c r="T283" s="1">
        <v>0</v>
      </c>
      <c r="U283" s="1">
        <v>0</v>
      </c>
    </row>
    <row r="284" spans="1:21" ht="38.25" customHeight="1" x14ac:dyDescent="0.2">
      <c r="A284" s="78"/>
      <c r="B284" s="78"/>
      <c r="C284" s="78"/>
      <c r="D284" s="6">
        <v>2022</v>
      </c>
      <c r="E284" s="7">
        <f t="shared" si="24"/>
        <v>17129.400000000001</v>
      </c>
      <c r="F284" s="7">
        <v>16272.9</v>
      </c>
      <c r="G284" s="7">
        <v>0</v>
      </c>
      <c r="H284" s="7">
        <v>856.5</v>
      </c>
      <c r="I284" s="7">
        <v>0</v>
      </c>
      <c r="J284" s="80"/>
      <c r="K284" s="83"/>
      <c r="L284" s="83"/>
      <c r="M284" s="86"/>
      <c r="N284" s="151"/>
      <c r="O284" s="152"/>
      <c r="P284" s="8">
        <v>2022</v>
      </c>
      <c r="Q284" s="1">
        <f>SUM(R284:U284)</f>
        <v>16616.099999999999</v>
      </c>
      <c r="R284" s="31">
        <v>15785.3</v>
      </c>
      <c r="S284" s="1">
        <v>0</v>
      </c>
      <c r="T284" s="31">
        <v>830.8</v>
      </c>
      <c r="U284" s="1">
        <v>0</v>
      </c>
    </row>
    <row r="285" spans="1:21" ht="38.25" customHeight="1" x14ac:dyDescent="0.2">
      <c r="A285" s="78"/>
      <c r="B285" s="78"/>
      <c r="C285" s="78"/>
      <c r="D285" s="6">
        <v>2023</v>
      </c>
      <c r="E285" s="7">
        <f t="shared" si="24"/>
        <v>0</v>
      </c>
      <c r="F285" s="7">
        <v>0</v>
      </c>
      <c r="G285" s="7">
        <v>0</v>
      </c>
      <c r="H285" s="7">
        <v>0</v>
      </c>
      <c r="I285" s="7">
        <v>0</v>
      </c>
      <c r="J285" s="80"/>
      <c r="K285" s="83"/>
      <c r="L285" s="83"/>
      <c r="M285" s="86"/>
      <c r="N285" s="151"/>
      <c r="O285" s="152"/>
      <c r="P285" s="8">
        <v>2023</v>
      </c>
      <c r="Q285" s="1">
        <f t="shared" ref="Q285:U287" si="25">SUM(R285:U285)</f>
        <v>0</v>
      </c>
      <c r="R285" s="1">
        <f t="shared" si="25"/>
        <v>0</v>
      </c>
      <c r="S285" s="1">
        <f t="shared" si="25"/>
        <v>0</v>
      </c>
      <c r="T285" s="1">
        <f t="shared" si="25"/>
        <v>0</v>
      </c>
      <c r="U285" s="1">
        <f t="shared" si="25"/>
        <v>0</v>
      </c>
    </row>
    <row r="286" spans="1:21" ht="38.25" customHeight="1" x14ac:dyDescent="0.2">
      <c r="A286" s="78"/>
      <c r="B286" s="78"/>
      <c r="C286" s="78"/>
      <c r="D286" s="6">
        <v>2024</v>
      </c>
      <c r="E286" s="7">
        <f t="shared" si="24"/>
        <v>0</v>
      </c>
      <c r="F286" s="7">
        <v>0</v>
      </c>
      <c r="G286" s="7">
        <v>0</v>
      </c>
      <c r="H286" s="7">
        <v>0</v>
      </c>
      <c r="I286" s="7">
        <v>0</v>
      </c>
      <c r="J286" s="80"/>
      <c r="K286" s="83"/>
      <c r="L286" s="83"/>
      <c r="M286" s="86"/>
      <c r="N286" s="151"/>
      <c r="O286" s="152"/>
      <c r="P286" s="8">
        <v>2024</v>
      </c>
      <c r="Q286" s="1">
        <f t="shared" si="25"/>
        <v>0</v>
      </c>
      <c r="R286" s="1">
        <f t="shared" si="25"/>
        <v>0</v>
      </c>
      <c r="S286" s="1">
        <f t="shared" si="25"/>
        <v>0</v>
      </c>
      <c r="T286" s="1">
        <f t="shared" si="25"/>
        <v>0</v>
      </c>
      <c r="U286" s="1">
        <f t="shared" si="25"/>
        <v>0</v>
      </c>
    </row>
    <row r="287" spans="1:21" ht="38.25" customHeight="1" x14ac:dyDescent="0.2">
      <c r="A287" s="79"/>
      <c r="B287" s="79"/>
      <c r="C287" s="79"/>
      <c r="D287" s="6">
        <v>2025</v>
      </c>
      <c r="E287" s="7">
        <f t="shared" si="24"/>
        <v>0</v>
      </c>
      <c r="F287" s="7">
        <v>0</v>
      </c>
      <c r="G287" s="7">
        <v>0</v>
      </c>
      <c r="H287" s="7">
        <v>0</v>
      </c>
      <c r="I287" s="7">
        <v>0</v>
      </c>
      <c r="J287" s="82"/>
      <c r="K287" s="84"/>
      <c r="L287" s="84"/>
      <c r="M287" s="87"/>
      <c r="N287" s="153"/>
      <c r="O287" s="154"/>
      <c r="P287" s="8">
        <v>2025</v>
      </c>
      <c r="Q287" s="1">
        <f t="shared" si="25"/>
        <v>0</v>
      </c>
      <c r="R287" s="1">
        <f t="shared" si="25"/>
        <v>0</v>
      </c>
      <c r="S287" s="1">
        <f t="shared" si="25"/>
        <v>0</v>
      </c>
      <c r="T287" s="1">
        <f t="shared" si="25"/>
        <v>0</v>
      </c>
      <c r="U287" s="1">
        <f t="shared" si="25"/>
        <v>0</v>
      </c>
    </row>
    <row r="288" spans="1:21" ht="32.25" customHeight="1" x14ac:dyDescent="0.2">
      <c r="A288" s="118" t="s">
        <v>142</v>
      </c>
      <c r="B288" s="119" t="s">
        <v>388</v>
      </c>
      <c r="C288" s="120" t="s">
        <v>53</v>
      </c>
      <c r="D288" s="6" t="s">
        <v>3</v>
      </c>
      <c r="E288" s="7">
        <f>SUM(E289:E293)</f>
        <v>60000</v>
      </c>
      <c r="F288" s="7">
        <f>SUM(F289:F293)</f>
        <v>13500</v>
      </c>
      <c r="G288" s="7">
        <f>SUM(G289:G293)</f>
        <v>30000</v>
      </c>
      <c r="H288" s="7">
        <f>SUM(H289:H293)</f>
        <v>1500</v>
      </c>
      <c r="I288" s="7">
        <f>SUM(I289:I293)</f>
        <v>15000</v>
      </c>
      <c r="J288" s="119" t="s">
        <v>212</v>
      </c>
      <c r="K288" s="120" t="s">
        <v>88</v>
      </c>
      <c r="L288" s="120" t="s">
        <v>103</v>
      </c>
      <c r="M288" s="116" t="s">
        <v>211</v>
      </c>
      <c r="N288" s="155" t="s">
        <v>389</v>
      </c>
      <c r="O288" s="156"/>
      <c r="P288" s="8" t="s">
        <v>3</v>
      </c>
      <c r="Q288" s="1">
        <f>SUM(Q289:Q293)</f>
        <v>0</v>
      </c>
      <c r="R288" s="1">
        <f>SUM(R289:R293)</f>
        <v>0</v>
      </c>
      <c r="S288" s="1">
        <f>SUM(S289:S293)</f>
        <v>0</v>
      </c>
      <c r="T288" s="1">
        <f>SUM(T289:T293)</f>
        <v>0</v>
      </c>
      <c r="U288" s="1">
        <f>SUM(U289:U293)</f>
        <v>0</v>
      </c>
    </row>
    <row r="289" spans="1:22" ht="33.75" customHeight="1" x14ac:dyDescent="0.2">
      <c r="A289" s="78"/>
      <c r="B289" s="78"/>
      <c r="C289" s="78"/>
      <c r="D289" s="6">
        <v>2021</v>
      </c>
      <c r="E289" s="7">
        <f t="shared" si="23"/>
        <v>0</v>
      </c>
      <c r="F289" s="7">
        <v>0</v>
      </c>
      <c r="G289" s="7">
        <v>0</v>
      </c>
      <c r="H289" s="7">
        <v>0</v>
      </c>
      <c r="I289" s="7">
        <v>0</v>
      </c>
      <c r="J289" s="80"/>
      <c r="K289" s="83"/>
      <c r="L289" s="83"/>
      <c r="M289" s="86"/>
      <c r="N289" s="122"/>
      <c r="O289" s="157"/>
      <c r="P289" s="8">
        <v>2021</v>
      </c>
      <c r="Q289" s="1">
        <f>SUM(R289:U289)</f>
        <v>0</v>
      </c>
      <c r="R289" s="1">
        <v>0</v>
      </c>
      <c r="S289" s="1">
        <v>0</v>
      </c>
      <c r="T289" s="1">
        <v>0</v>
      </c>
      <c r="U289" s="1">
        <v>0</v>
      </c>
    </row>
    <row r="290" spans="1:22" ht="33.75" customHeight="1" x14ac:dyDescent="0.2">
      <c r="A290" s="78"/>
      <c r="B290" s="78"/>
      <c r="C290" s="78"/>
      <c r="D290" s="6">
        <v>2022</v>
      </c>
      <c r="E290" s="7">
        <f t="shared" si="23"/>
        <v>0</v>
      </c>
      <c r="F290" s="7">
        <v>0</v>
      </c>
      <c r="G290" s="7">
        <v>0</v>
      </c>
      <c r="H290" s="7">
        <v>0</v>
      </c>
      <c r="I290" s="7">
        <v>0</v>
      </c>
      <c r="J290" s="80"/>
      <c r="K290" s="83"/>
      <c r="L290" s="83"/>
      <c r="M290" s="86"/>
      <c r="N290" s="122"/>
      <c r="O290" s="157"/>
      <c r="P290" s="8">
        <v>2022</v>
      </c>
      <c r="Q290" s="1">
        <f>SUM(R290:U290)</f>
        <v>0</v>
      </c>
      <c r="R290" s="1">
        <v>0</v>
      </c>
      <c r="S290" s="1">
        <v>0</v>
      </c>
      <c r="T290" s="1">
        <v>0</v>
      </c>
      <c r="U290" s="1">
        <v>0</v>
      </c>
    </row>
    <row r="291" spans="1:22" ht="33.75" customHeight="1" x14ac:dyDescent="0.2">
      <c r="A291" s="78"/>
      <c r="B291" s="78"/>
      <c r="C291" s="78"/>
      <c r="D291" s="6">
        <v>2023</v>
      </c>
      <c r="E291" s="7">
        <f t="shared" si="23"/>
        <v>0</v>
      </c>
      <c r="F291" s="7">
        <v>0</v>
      </c>
      <c r="G291" s="7">
        <v>0</v>
      </c>
      <c r="H291" s="7">
        <v>0</v>
      </c>
      <c r="I291" s="7">
        <v>0</v>
      </c>
      <c r="J291" s="80"/>
      <c r="K291" s="83"/>
      <c r="L291" s="83"/>
      <c r="M291" s="86"/>
      <c r="N291" s="122"/>
      <c r="O291" s="157"/>
      <c r="P291" s="8">
        <v>2023</v>
      </c>
      <c r="Q291" s="1">
        <f>SUM(R291:U291)</f>
        <v>0</v>
      </c>
      <c r="R291" s="1">
        <v>0</v>
      </c>
      <c r="S291" s="1">
        <v>0</v>
      </c>
      <c r="T291" s="1">
        <v>0</v>
      </c>
      <c r="U291" s="1">
        <v>0</v>
      </c>
    </row>
    <row r="292" spans="1:22" ht="33.75" customHeight="1" x14ac:dyDescent="0.2">
      <c r="A292" s="78"/>
      <c r="B292" s="78"/>
      <c r="C292" s="78"/>
      <c r="D292" s="6">
        <v>2024</v>
      </c>
      <c r="E292" s="7">
        <f t="shared" si="23"/>
        <v>6000</v>
      </c>
      <c r="F292" s="7">
        <v>0</v>
      </c>
      <c r="G292" s="7">
        <v>0</v>
      </c>
      <c r="H292" s="7">
        <v>0</v>
      </c>
      <c r="I292" s="7">
        <v>6000</v>
      </c>
      <c r="J292" s="80"/>
      <c r="K292" s="83"/>
      <c r="L292" s="83"/>
      <c r="M292" s="86"/>
      <c r="N292" s="122"/>
      <c r="O292" s="157"/>
      <c r="P292" s="8">
        <v>2024</v>
      </c>
      <c r="Q292" s="1">
        <f>SUM(R292:U292)</f>
        <v>0</v>
      </c>
      <c r="R292" s="1">
        <v>0</v>
      </c>
      <c r="S292" s="1">
        <v>0</v>
      </c>
      <c r="T292" s="1">
        <v>0</v>
      </c>
      <c r="U292" s="1">
        <v>0</v>
      </c>
    </row>
    <row r="293" spans="1:22" ht="33.75" customHeight="1" x14ac:dyDescent="0.2">
      <c r="A293" s="79"/>
      <c r="B293" s="79"/>
      <c r="C293" s="79"/>
      <c r="D293" s="6">
        <v>2025</v>
      </c>
      <c r="E293" s="7">
        <f t="shared" si="23"/>
        <v>54000</v>
      </c>
      <c r="F293" s="7">
        <v>13500</v>
      </c>
      <c r="G293" s="7">
        <v>30000</v>
      </c>
      <c r="H293" s="7">
        <v>1500</v>
      </c>
      <c r="I293" s="7">
        <v>9000</v>
      </c>
      <c r="J293" s="82"/>
      <c r="K293" s="84"/>
      <c r="L293" s="84"/>
      <c r="M293" s="87"/>
      <c r="N293" s="114"/>
      <c r="O293" s="158"/>
      <c r="P293" s="8">
        <v>2025</v>
      </c>
      <c r="Q293" s="1">
        <f>SUM(R293:U293)</f>
        <v>0</v>
      </c>
      <c r="R293" s="1">
        <v>0</v>
      </c>
      <c r="S293" s="1">
        <v>0</v>
      </c>
      <c r="T293" s="1">
        <v>0</v>
      </c>
      <c r="U293" s="1">
        <v>0</v>
      </c>
    </row>
    <row r="294" spans="1:22" ht="29.25" customHeight="1" x14ac:dyDescent="0.2">
      <c r="A294" s="118" t="s">
        <v>143</v>
      </c>
      <c r="B294" s="124" t="s">
        <v>386</v>
      </c>
      <c r="C294" s="120">
        <v>2021</v>
      </c>
      <c r="D294" s="6" t="s">
        <v>3</v>
      </c>
      <c r="E294" s="7">
        <f>SUM(E295:E299)</f>
        <v>40864.699999999997</v>
      </c>
      <c r="F294" s="7">
        <f>SUM(F295:F299)</f>
        <v>16105.1</v>
      </c>
      <c r="G294" s="7">
        <f>SUM(G295:G299)</f>
        <v>24437.3</v>
      </c>
      <c r="H294" s="7">
        <f>SUM(H295:H299)</f>
        <v>322.3</v>
      </c>
      <c r="I294" s="7">
        <f>SUM(I295:I299)</f>
        <v>0</v>
      </c>
      <c r="J294" s="119" t="s">
        <v>213</v>
      </c>
      <c r="K294" s="120" t="s">
        <v>85</v>
      </c>
      <c r="L294" s="120" t="s">
        <v>85</v>
      </c>
      <c r="M294" s="116" t="s">
        <v>214</v>
      </c>
      <c r="N294" s="159" t="s">
        <v>387</v>
      </c>
      <c r="O294" s="150"/>
      <c r="P294" s="8" t="s">
        <v>3</v>
      </c>
      <c r="Q294" s="1">
        <f>SUM(Q295:Q299)</f>
        <v>47330.260000000009</v>
      </c>
      <c r="R294" s="1">
        <f>SUM(R295:R299)</f>
        <v>22133.25</v>
      </c>
      <c r="S294" s="1">
        <f>SUM(S295:S299)</f>
        <v>24560.1</v>
      </c>
      <c r="T294" s="1">
        <f>SUM(T295:T299)</f>
        <v>636.91000000000008</v>
      </c>
      <c r="U294" s="1">
        <f>SUM(U295:U299)</f>
        <v>0</v>
      </c>
    </row>
    <row r="295" spans="1:22" ht="18.75" customHeight="1" x14ac:dyDescent="0.2">
      <c r="A295" s="78"/>
      <c r="B295" s="78"/>
      <c r="C295" s="78"/>
      <c r="D295" s="6">
        <v>2021</v>
      </c>
      <c r="E295" s="7">
        <f>F295+G295+H295+I295</f>
        <v>36352.5</v>
      </c>
      <c r="F295" s="7">
        <v>11818.5</v>
      </c>
      <c r="G295" s="7">
        <v>24437.3</v>
      </c>
      <c r="H295" s="7">
        <v>96.7</v>
      </c>
      <c r="I295" s="7">
        <v>0</v>
      </c>
      <c r="J295" s="80"/>
      <c r="K295" s="83"/>
      <c r="L295" s="83"/>
      <c r="M295" s="86"/>
      <c r="N295" s="151"/>
      <c r="O295" s="152"/>
      <c r="P295" s="8">
        <v>2021</v>
      </c>
      <c r="Q295" s="1">
        <f>SUM(R295:U295)</f>
        <v>42818.100000000006</v>
      </c>
      <c r="R295" s="12">
        <v>17846.7</v>
      </c>
      <c r="S295" s="12">
        <v>24560.1</v>
      </c>
      <c r="T295" s="12">
        <v>411.3</v>
      </c>
      <c r="U295" s="17">
        <v>0</v>
      </c>
    </row>
    <row r="296" spans="1:22" ht="18.75" customHeight="1" x14ac:dyDescent="0.2">
      <c r="A296" s="78"/>
      <c r="B296" s="78"/>
      <c r="C296" s="78"/>
      <c r="D296" s="6">
        <v>2022</v>
      </c>
      <c r="E296" s="7">
        <f>F296+G296+H296+I296</f>
        <v>4512.2000000000007</v>
      </c>
      <c r="F296" s="7">
        <v>4286.6000000000004</v>
      </c>
      <c r="G296" s="7">
        <v>0</v>
      </c>
      <c r="H296" s="7">
        <v>225.6</v>
      </c>
      <c r="I296" s="7">
        <v>0</v>
      </c>
      <c r="J296" s="80"/>
      <c r="K296" s="83"/>
      <c r="L296" s="83"/>
      <c r="M296" s="86"/>
      <c r="N296" s="151"/>
      <c r="O296" s="152"/>
      <c r="P296" s="8">
        <v>2022</v>
      </c>
      <c r="Q296" s="1">
        <f>SUM(R296:U296)</f>
        <v>4512.16</v>
      </c>
      <c r="R296" s="31">
        <v>4286.55</v>
      </c>
      <c r="S296" s="1">
        <v>0</v>
      </c>
      <c r="T296" s="1">
        <v>225.61</v>
      </c>
      <c r="U296" s="1">
        <v>0</v>
      </c>
    </row>
    <row r="297" spans="1:22" ht="18.75" customHeight="1" x14ac:dyDescent="0.2">
      <c r="A297" s="78"/>
      <c r="B297" s="78"/>
      <c r="C297" s="78"/>
      <c r="D297" s="6">
        <v>2023</v>
      </c>
      <c r="E297" s="7">
        <f>F297+G297+H297+I297</f>
        <v>0</v>
      </c>
      <c r="F297" s="7">
        <v>0</v>
      </c>
      <c r="G297" s="7">
        <v>0</v>
      </c>
      <c r="H297" s="7">
        <v>0</v>
      </c>
      <c r="I297" s="7">
        <v>0</v>
      </c>
      <c r="J297" s="80"/>
      <c r="K297" s="83"/>
      <c r="L297" s="83"/>
      <c r="M297" s="86"/>
      <c r="N297" s="151"/>
      <c r="O297" s="152"/>
      <c r="P297" s="8">
        <v>2023</v>
      </c>
      <c r="Q297" s="1">
        <f>SUM(R297:U297)</f>
        <v>0</v>
      </c>
      <c r="R297" s="1">
        <f>SUM(S297:V297)</f>
        <v>0</v>
      </c>
      <c r="S297" s="1">
        <f t="shared" ref="S297:U299" si="26">SUM(T297:W297)</f>
        <v>0</v>
      </c>
      <c r="T297" s="1">
        <f t="shared" si="26"/>
        <v>0</v>
      </c>
      <c r="U297" s="1">
        <f t="shared" si="26"/>
        <v>0</v>
      </c>
    </row>
    <row r="298" spans="1:22" ht="18.75" customHeight="1" x14ac:dyDescent="0.2">
      <c r="A298" s="78"/>
      <c r="B298" s="78"/>
      <c r="C298" s="78"/>
      <c r="D298" s="6">
        <v>2024</v>
      </c>
      <c r="E298" s="7">
        <f>F298+G298+H298+I298</f>
        <v>0</v>
      </c>
      <c r="F298" s="7">
        <v>0</v>
      </c>
      <c r="G298" s="7">
        <v>0</v>
      </c>
      <c r="H298" s="7">
        <v>0</v>
      </c>
      <c r="I298" s="7">
        <v>0</v>
      </c>
      <c r="J298" s="80"/>
      <c r="K298" s="83"/>
      <c r="L298" s="83"/>
      <c r="M298" s="86"/>
      <c r="N298" s="151"/>
      <c r="O298" s="152"/>
      <c r="P298" s="8">
        <v>2024</v>
      </c>
      <c r="Q298" s="1">
        <f>SUM(R298:U298)</f>
        <v>0</v>
      </c>
      <c r="R298" s="1">
        <f>SUM(S298:V298)</f>
        <v>0</v>
      </c>
      <c r="S298" s="1">
        <f>SUM(T298:W298)</f>
        <v>0</v>
      </c>
      <c r="T298" s="1">
        <f t="shared" si="26"/>
        <v>0</v>
      </c>
      <c r="U298" s="1">
        <f t="shared" si="26"/>
        <v>0</v>
      </c>
    </row>
    <row r="299" spans="1:22" ht="18.75" customHeight="1" x14ac:dyDescent="0.2">
      <c r="A299" s="78"/>
      <c r="B299" s="78"/>
      <c r="C299" s="78"/>
      <c r="D299" s="18">
        <v>2025</v>
      </c>
      <c r="E299" s="19">
        <f>F299+G299+H299+I299</f>
        <v>0</v>
      </c>
      <c r="F299" s="19">
        <v>0</v>
      </c>
      <c r="G299" s="19">
        <v>0</v>
      </c>
      <c r="H299" s="19">
        <v>0</v>
      </c>
      <c r="I299" s="19">
        <v>0</v>
      </c>
      <c r="J299" s="80"/>
      <c r="K299" s="83"/>
      <c r="L299" s="83"/>
      <c r="M299" s="86"/>
      <c r="N299" s="153"/>
      <c r="O299" s="154"/>
      <c r="P299" s="25">
        <v>2025</v>
      </c>
      <c r="Q299" s="1">
        <f>SUM(R299:U299)</f>
        <v>0</v>
      </c>
      <c r="R299" s="1">
        <f>SUM(S299:V299)</f>
        <v>0</v>
      </c>
      <c r="S299" s="1">
        <f>SUM(T299:W299)</f>
        <v>0</v>
      </c>
      <c r="T299" s="1">
        <f>SUM(U299:X299)</f>
        <v>0</v>
      </c>
      <c r="U299" s="1">
        <f t="shared" si="26"/>
        <v>0</v>
      </c>
    </row>
    <row r="300" spans="1:22" x14ac:dyDescent="0.2">
      <c r="A300" s="50" t="s">
        <v>55</v>
      </c>
      <c r="B300" s="94" t="s">
        <v>56</v>
      </c>
      <c r="C300" s="71"/>
      <c r="D300" s="71"/>
      <c r="E300" s="71"/>
      <c r="F300" s="71"/>
      <c r="G300" s="71"/>
      <c r="H300" s="71"/>
      <c r="I300" s="71"/>
      <c r="J300" s="71"/>
      <c r="K300" s="71"/>
      <c r="L300" s="71"/>
      <c r="M300" s="71"/>
      <c r="N300" s="95"/>
      <c r="O300" s="95"/>
      <c r="P300" s="95"/>
      <c r="Q300" s="95"/>
      <c r="R300" s="95"/>
      <c r="S300" s="95"/>
      <c r="T300" s="95"/>
      <c r="U300" s="95"/>
    </row>
    <row r="301" spans="1:22" ht="102.75" customHeight="1" x14ac:dyDescent="0.2">
      <c r="A301" s="77" t="s">
        <v>57</v>
      </c>
      <c r="B301" s="80" t="s">
        <v>384</v>
      </c>
      <c r="C301" s="81" t="s">
        <v>162</v>
      </c>
      <c r="D301" s="2" t="s">
        <v>3</v>
      </c>
      <c r="E301" s="3">
        <f>SUM(E302:E306)</f>
        <v>15000</v>
      </c>
      <c r="F301" s="3">
        <f>SUM(F302:F306)</f>
        <v>0</v>
      </c>
      <c r="G301" s="3">
        <f>SUM(G302:G306)</f>
        <v>0</v>
      </c>
      <c r="H301" s="3">
        <f>SUM(H302:H306)</f>
        <v>0</v>
      </c>
      <c r="I301" s="3">
        <f>SUM(I302:I306)</f>
        <v>15000</v>
      </c>
      <c r="J301" s="80" t="s">
        <v>215</v>
      </c>
      <c r="K301" s="81" t="s">
        <v>87</v>
      </c>
      <c r="L301" s="81" t="s">
        <v>85</v>
      </c>
      <c r="M301" s="85" t="s">
        <v>216</v>
      </c>
      <c r="N301" s="181" t="s">
        <v>385</v>
      </c>
      <c r="O301" s="187"/>
      <c r="P301" s="8" t="s">
        <v>3</v>
      </c>
      <c r="Q301" s="1">
        <f>SUM(Q302:Q306)</f>
        <v>0</v>
      </c>
      <c r="R301" s="1">
        <f>SUM(R302:R306)</f>
        <v>0</v>
      </c>
      <c r="S301" s="1">
        <f>SUM(S302:S306)</f>
        <v>0</v>
      </c>
      <c r="T301" s="1">
        <f>SUM(T302:T306)</f>
        <v>0</v>
      </c>
      <c r="U301" s="1">
        <f>SUM(U302:U306)</f>
        <v>0</v>
      </c>
    </row>
    <row r="302" spans="1:22" ht="90.75" customHeight="1" x14ac:dyDescent="0.2">
      <c r="A302" s="78"/>
      <c r="B302" s="78"/>
      <c r="C302" s="78"/>
      <c r="D302" s="6">
        <v>2021</v>
      </c>
      <c r="E302" s="7">
        <f t="shared" ref="E302:E318" si="27">SUM(F302:I302)</f>
        <v>0</v>
      </c>
      <c r="F302" s="7">
        <v>0</v>
      </c>
      <c r="G302" s="7">
        <v>0</v>
      </c>
      <c r="H302" s="7">
        <v>0</v>
      </c>
      <c r="I302" s="7">
        <v>0</v>
      </c>
      <c r="J302" s="80"/>
      <c r="K302" s="83"/>
      <c r="L302" s="83"/>
      <c r="M302" s="86"/>
      <c r="N302" s="188"/>
      <c r="O302" s="189"/>
      <c r="P302" s="8">
        <v>2021</v>
      </c>
      <c r="Q302" s="1">
        <f t="shared" ref="Q302:Q308" si="28">SUM(R302:U302)</f>
        <v>0</v>
      </c>
      <c r="R302" s="1">
        <v>0</v>
      </c>
      <c r="S302" s="1">
        <v>0</v>
      </c>
      <c r="T302" s="1">
        <v>0</v>
      </c>
      <c r="U302" s="1">
        <v>0</v>
      </c>
    </row>
    <row r="303" spans="1:22" ht="114" customHeight="1" x14ac:dyDescent="0.2">
      <c r="A303" s="78"/>
      <c r="B303" s="78"/>
      <c r="C303" s="78"/>
      <c r="D303" s="6">
        <v>2022</v>
      </c>
      <c r="E303" s="7">
        <f t="shared" si="27"/>
        <v>7500</v>
      </c>
      <c r="F303" s="7">
        <v>0</v>
      </c>
      <c r="G303" s="7">
        <v>0</v>
      </c>
      <c r="H303" s="7">
        <v>0</v>
      </c>
      <c r="I303" s="7">
        <v>7500</v>
      </c>
      <c r="J303" s="80"/>
      <c r="K303" s="83"/>
      <c r="L303" s="83"/>
      <c r="M303" s="86"/>
      <c r="N303" s="188"/>
      <c r="O303" s="189"/>
      <c r="P303" s="8">
        <v>2022</v>
      </c>
      <c r="Q303" s="1">
        <f t="shared" si="28"/>
        <v>0</v>
      </c>
      <c r="R303" s="1">
        <f>SUM(S303:V303)</f>
        <v>0</v>
      </c>
      <c r="S303" s="1">
        <v>0</v>
      </c>
      <c r="T303" s="1">
        <f t="shared" ref="T303:U306" si="29">SUM(U303:X303)</f>
        <v>0</v>
      </c>
      <c r="U303" s="1">
        <f t="shared" si="29"/>
        <v>0</v>
      </c>
      <c r="V303" s="8" t="s">
        <v>255</v>
      </c>
    </row>
    <row r="304" spans="1:22" ht="50.25" customHeight="1" x14ac:dyDescent="0.2">
      <c r="A304" s="78"/>
      <c r="B304" s="78"/>
      <c r="C304" s="78"/>
      <c r="D304" s="6">
        <v>2023</v>
      </c>
      <c r="E304" s="7">
        <f t="shared" si="27"/>
        <v>7500</v>
      </c>
      <c r="F304" s="7">
        <v>0</v>
      </c>
      <c r="G304" s="7">
        <v>0</v>
      </c>
      <c r="H304" s="7">
        <v>0</v>
      </c>
      <c r="I304" s="7">
        <v>7500</v>
      </c>
      <c r="J304" s="80"/>
      <c r="K304" s="83"/>
      <c r="L304" s="83"/>
      <c r="M304" s="86"/>
      <c r="N304" s="188"/>
      <c r="O304" s="189"/>
      <c r="P304" s="8">
        <v>2023</v>
      </c>
      <c r="Q304" s="1">
        <f t="shared" si="28"/>
        <v>0</v>
      </c>
      <c r="R304" s="1">
        <f>SUM(S304:V304)</f>
        <v>0</v>
      </c>
      <c r="S304" s="1">
        <f>SUM(T304:W304)</f>
        <v>0</v>
      </c>
      <c r="T304" s="1">
        <f t="shared" si="29"/>
        <v>0</v>
      </c>
      <c r="U304" s="1">
        <f t="shared" si="29"/>
        <v>0</v>
      </c>
      <c r="V304" s="8" t="s">
        <v>255</v>
      </c>
    </row>
    <row r="305" spans="1:21" ht="45.75" customHeight="1" x14ac:dyDescent="0.2">
      <c r="A305" s="78"/>
      <c r="B305" s="78"/>
      <c r="C305" s="78"/>
      <c r="D305" s="6">
        <v>2024</v>
      </c>
      <c r="E305" s="7">
        <f t="shared" si="27"/>
        <v>0</v>
      </c>
      <c r="F305" s="7">
        <v>0</v>
      </c>
      <c r="G305" s="7">
        <v>0</v>
      </c>
      <c r="H305" s="7">
        <v>0</v>
      </c>
      <c r="I305" s="7">
        <v>0</v>
      </c>
      <c r="J305" s="80"/>
      <c r="K305" s="83"/>
      <c r="L305" s="83"/>
      <c r="M305" s="86"/>
      <c r="N305" s="188"/>
      <c r="O305" s="189"/>
      <c r="P305" s="8">
        <v>2024</v>
      </c>
      <c r="Q305" s="1">
        <f t="shared" si="28"/>
        <v>0</v>
      </c>
      <c r="R305" s="1">
        <f>SUM(S305:V305)</f>
        <v>0</v>
      </c>
      <c r="S305" s="1">
        <f>SUM(T305:W305)</f>
        <v>0</v>
      </c>
      <c r="T305" s="1">
        <f t="shared" si="29"/>
        <v>0</v>
      </c>
      <c r="U305" s="1">
        <f>SUM(V305:Y305)</f>
        <v>0</v>
      </c>
    </row>
    <row r="306" spans="1:21" ht="40.5" customHeight="1" x14ac:dyDescent="0.2">
      <c r="A306" s="79"/>
      <c r="B306" s="79"/>
      <c r="C306" s="79"/>
      <c r="D306" s="6">
        <v>2025</v>
      </c>
      <c r="E306" s="7">
        <f t="shared" si="27"/>
        <v>0</v>
      </c>
      <c r="F306" s="7">
        <v>0</v>
      </c>
      <c r="G306" s="7">
        <v>0</v>
      </c>
      <c r="H306" s="7">
        <v>0</v>
      </c>
      <c r="I306" s="7">
        <v>0</v>
      </c>
      <c r="J306" s="82"/>
      <c r="K306" s="84"/>
      <c r="L306" s="84"/>
      <c r="M306" s="87"/>
      <c r="N306" s="190"/>
      <c r="O306" s="191"/>
      <c r="P306" s="25">
        <v>2025</v>
      </c>
      <c r="Q306" s="16">
        <f t="shared" si="28"/>
        <v>0</v>
      </c>
      <c r="R306" s="1">
        <f>SUM(S306:V306)</f>
        <v>0</v>
      </c>
      <c r="S306" s="1">
        <f>SUM(T306:W306)</f>
        <v>0</v>
      </c>
      <c r="T306" s="1">
        <f t="shared" si="29"/>
        <v>0</v>
      </c>
      <c r="U306" s="1">
        <f>SUM(V306:Y306)</f>
        <v>0</v>
      </c>
    </row>
    <row r="307" spans="1:21" ht="90.75" customHeight="1" x14ac:dyDescent="0.2">
      <c r="A307" s="118" t="s">
        <v>58</v>
      </c>
      <c r="B307" s="119" t="s">
        <v>382</v>
      </c>
      <c r="C307" s="120" t="s">
        <v>59</v>
      </c>
      <c r="D307" s="6" t="s">
        <v>3</v>
      </c>
      <c r="E307" s="7">
        <f>SUM(E308:E312)</f>
        <v>15000</v>
      </c>
      <c r="F307" s="7">
        <f>SUM(F308:F312)</f>
        <v>0</v>
      </c>
      <c r="G307" s="7">
        <f>SUM(G308:G312)</f>
        <v>0</v>
      </c>
      <c r="H307" s="7">
        <f>SUM(H308:H312)</f>
        <v>0</v>
      </c>
      <c r="I307" s="7">
        <f>SUM(I308:I312)</f>
        <v>15000</v>
      </c>
      <c r="J307" s="119" t="s">
        <v>217</v>
      </c>
      <c r="K307" s="120" t="s">
        <v>87</v>
      </c>
      <c r="L307" s="120" t="s">
        <v>85</v>
      </c>
      <c r="M307" s="116" t="s">
        <v>216</v>
      </c>
      <c r="N307" s="181" t="s">
        <v>383</v>
      </c>
      <c r="O307" s="182"/>
      <c r="P307" s="8" t="s">
        <v>3</v>
      </c>
      <c r="Q307" s="1">
        <f>SUM(Q308:Q312)</f>
        <v>4200</v>
      </c>
      <c r="R307" s="1">
        <f>SUM(R308:R312)</f>
        <v>0</v>
      </c>
      <c r="S307" s="1">
        <f>SUM(S308:S312)</f>
        <v>0</v>
      </c>
      <c r="T307" s="1">
        <f>SUM(T308:T312)</f>
        <v>0</v>
      </c>
      <c r="U307" s="1">
        <f>SUM(U308:U312)</f>
        <v>4200</v>
      </c>
    </row>
    <row r="308" spans="1:21" ht="91.5" customHeight="1" x14ac:dyDescent="0.2">
      <c r="A308" s="78"/>
      <c r="B308" s="78"/>
      <c r="C308" s="78"/>
      <c r="D308" s="6">
        <v>2021</v>
      </c>
      <c r="E308" s="7">
        <f t="shared" si="27"/>
        <v>0</v>
      </c>
      <c r="F308" s="7">
        <v>0</v>
      </c>
      <c r="G308" s="7">
        <v>0</v>
      </c>
      <c r="H308" s="7">
        <v>0</v>
      </c>
      <c r="I308" s="7">
        <v>0</v>
      </c>
      <c r="J308" s="80"/>
      <c r="K308" s="83"/>
      <c r="L308" s="83"/>
      <c r="M308" s="86"/>
      <c r="N308" s="183"/>
      <c r="O308" s="184"/>
      <c r="P308" s="8">
        <v>2021</v>
      </c>
      <c r="Q308" s="1">
        <f t="shared" si="28"/>
        <v>0</v>
      </c>
      <c r="R308" s="1">
        <v>0</v>
      </c>
      <c r="S308" s="1">
        <v>0</v>
      </c>
      <c r="T308" s="1">
        <v>0</v>
      </c>
      <c r="U308" s="1">
        <v>0</v>
      </c>
    </row>
    <row r="309" spans="1:21" ht="94.5" customHeight="1" x14ac:dyDescent="0.2">
      <c r="A309" s="78"/>
      <c r="B309" s="78"/>
      <c r="C309" s="78"/>
      <c r="D309" s="6">
        <v>2022</v>
      </c>
      <c r="E309" s="7">
        <f t="shared" si="27"/>
        <v>0</v>
      </c>
      <c r="F309" s="7">
        <v>0</v>
      </c>
      <c r="G309" s="7">
        <v>0</v>
      </c>
      <c r="H309" s="7">
        <v>0</v>
      </c>
      <c r="I309" s="7">
        <v>0</v>
      </c>
      <c r="J309" s="80"/>
      <c r="K309" s="83"/>
      <c r="L309" s="83"/>
      <c r="M309" s="86"/>
      <c r="N309" s="183"/>
      <c r="O309" s="184"/>
      <c r="P309" s="8">
        <v>2022</v>
      </c>
      <c r="Q309" s="1">
        <f t="shared" ref="Q309:U312" si="30">SUM(R309:U309)</f>
        <v>0</v>
      </c>
      <c r="R309" s="1">
        <f t="shared" si="30"/>
        <v>0</v>
      </c>
      <c r="S309" s="1">
        <f t="shared" si="30"/>
        <v>0</v>
      </c>
      <c r="T309" s="1">
        <f t="shared" si="30"/>
        <v>0</v>
      </c>
      <c r="U309" s="1">
        <f t="shared" si="30"/>
        <v>0</v>
      </c>
    </row>
    <row r="310" spans="1:21" ht="32.25" customHeight="1" x14ac:dyDescent="0.2">
      <c r="A310" s="78"/>
      <c r="B310" s="78"/>
      <c r="C310" s="78"/>
      <c r="D310" s="6">
        <v>2023</v>
      </c>
      <c r="E310" s="7">
        <f t="shared" si="27"/>
        <v>7500</v>
      </c>
      <c r="F310" s="7">
        <v>0</v>
      </c>
      <c r="G310" s="7">
        <v>0</v>
      </c>
      <c r="H310" s="7">
        <v>0</v>
      </c>
      <c r="I310" s="7">
        <v>7500</v>
      </c>
      <c r="J310" s="80"/>
      <c r="K310" s="83"/>
      <c r="L310" s="83"/>
      <c r="M310" s="86"/>
      <c r="N310" s="183"/>
      <c r="O310" s="184"/>
      <c r="P310" s="8">
        <v>2023</v>
      </c>
      <c r="Q310" s="1">
        <f t="shared" si="30"/>
        <v>0</v>
      </c>
      <c r="R310" s="1">
        <v>0</v>
      </c>
      <c r="S310" s="1">
        <v>0</v>
      </c>
      <c r="T310" s="1">
        <v>0</v>
      </c>
      <c r="U310" s="1">
        <v>0</v>
      </c>
    </row>
    <row r="311" spans="1:21" ht="28.5" customHeight="1" x14ac:dyDescent="0.2">
      <c r="A311" s="78"/>
      <c r="B311" s="78"/>
      <c r="C311" s="78"/>
      <c r="D311" s="6">
        <v>2024</v>
      </c>
      <c r="E311" s="7">
        <f t="shared" si="27"/>
        <v>7500</v>
      </c>
      <c r="F311" s="7">
        <v>0</v>
      </c>
      <c r="G311" s="7">
        <v>0</v>
      </c>
      <c r="H311" s="7">
        <v>0</v>
      </c>
      <c r="I311" s="7">
        <v>7500</v>
      </c>
      <c r="J311" s="80"/>
      <c r="K311" s="83"/>
      <c r="L311" s="83"/>
      <c r="M311" s="86"/>
      <c r="N311" s="183"/>
      <c r="O311" s="184"/>
      <c r="P311" s="8">
        <v>2024</v>
      </c>
      <c r="Q311" s="1">
        <f>R311+S311+T311+U311</f>
        <v>4200</v>
      </c>
      <c r="R311" s="1">
        <v>0</v>
      </c>
      <c r="S311" s="1">
        <v>0</v>
      </c>
      <c r="T311" s="1">
        <v>0</v>
      </c>
      <c r="U311" s="1">
        <v>4200</v>
      </c>
    </row>
    <row r="312" spans="1:21" ht="69.75" customHeight="1" x14ac:dyDescent="0.2">
      <c r="A312" s="79"/>
      <c r="B312" s="79"/>
      <c r="C312" s="79"/>
      <c r="D312" s="6">
        <v>2025</v>
      </c>
      <c r="E312" s="7">
        <f t="shared" si="27"/>
        <v>0</v>
      </c>
      <c r="F312" s="7">
        <v>0</v>
      </c>
      <c r="G312" s="7">
        <v>0</v>
      </c>
      <c r="H312" s="7">
        <v>0</v>
      </c>
      <c r="I312" s="7">
        <v>0</v>
      </c>
      <c r="J312" s="82"/>
      <c r="K312" s="84"/>
      <c r="L312" s="84"/>
      <c r="M312" s="87"/>
      <c r="N312" s="185"/>
      <c r="O312" s="186"/>
      <c r="P312" s="25">
        <v>2025</v>
      </c>
      <c r="Q312" s="16">
        <f t="shared" si="30"/>
        <v>0</v>
      </c>
      <c r="R312" s="1">
        <f t="shared" si="30"/>
        <v>0</v>
      </c>
      <c r="S312" s="1">
        <f t="shared" si="30"/>
        <v>0</v>
      </c>
      <c r="T312" s="1">
        <f t="shared" si="30"/>
        <v>0</v>
      </c>
      <c r="U312" s="1">
        <f t="shared" si="30"/>
        <v>0</v>
      </c>
    </row>
    <row r="313" spans="1:21" ht="34.5" customHeight="1" x14ac:dyDescent="0.2">
      <c r="A313" s="118" t="s">
        <v>60</v>
      </c>
      <c r="B313" s="119" t="s">
        <v>380</v>
      </c>
      <c r="C313" s="120" t="s">
        <v>9</v>
      </c>
      <c r="D313" s="6" t="s">
        <v>3</v>
      </c>
      <c r="E313" s="7">
        <f>SUM(E314:E318)</f>
        <v>160000</v>
      </c>
      <c r="F313" s="7">
        <f>SUM(F314:F318)</f>
        <v>0</v>
      </c>
      <c r="G313" s="7">
        <f>SUM(G314:G318)</f>
        <v>0</v>
      </c>
      <c r="H313" s="7">
        <f>SUM(H314:H318)</f>
        <v>0</v>
      </c>
      <c r="I313" s="7">
        <f>SUM(I314:I318)</f>
        <v>160000</v>
      </c>
      <c r="J313" s="119" t="s">
        <v>218</v>
      </c>
      <c r="K313" s="120" t="s">
        <v>87</v>
      </c>
      <c r="L313" s="120" t="s">
        <v>85</v>
      </c>
      <c r="M313" s="116" t="s">
        <v>219</v>
      </c>
      <c r="N313" s="177" t="s">
        <v>381</v>
      </c>
      <c r="O313" s="178"/>
      <c r="P313" s="8" t="s">
        <v>3</v>
      </c>
      <c r="Q313" s="1">
        <f>SUM(Q314:Q318)</f>
        <v>38620</v>
      </c>
      <c r="R313" s="1">
        <f>SUM(R314:R318)</f>
        <v>0</v>
      </c>
      <c r="S313" s="1">
        <f>SUM(S314:S318)</f>
        <v>0</v>
      </c>
      <c r="T313" s="1">
        <f>SUM(T314:T318)</f>
        <v>0</v>
      </c>
      <c r="U313" s="1">
        <f>SUM(U314:U318)</f>
        <v>38620</v>
      </c>
    </row>
    <row r="314" spans="1:21" ht="44.25" customHeight="1" x14ac:dyDescent="0.2">
      <c r="A314" s="78"/>
      <c r="B314" s="78"/>
      <c r="C314" s="78"/>
      <c r="D314" s="6">
        <v>2021</v>
      </c>
      <c r="E314" s="7">
        <f t="shared" si="27"/>
        <v>40000</v>
      </c>
      <c r="F314" s="7">
        <v>0</v>
      </c>
      <c r="G314" s="7">
        <v>0</v>
      </c>
      <c r="H314" s="7">
        <v>0</v>
      </c>
      <c r="I314" s="7">
        <v>40000</v>
      </c>
      <c r="J314" s="80"/>
      <c r="K314" s="83"/>
      <c r="L314" s="83"/>
      <c r="M314" s="86"/>
      <c r="N314" s="177"/>
      <c r="O314" s="178"/>
      <c r="P314" s="8">
        <v>2021</v>
      </c>
      <c r="Q314" s="1">
        <f>SUM(R314:U314)</f>
        <v>38200</v>
      </c>
      <c r="R314" s="1">
        <v>0</v>
      </c>
      <c r="S314" s="1">
        <v>0</v>
      </c>
      <c r="T314" s="1">
        <v>0</v>
      </c>
      <c r="U314" s="1">
        <v>38200</v>
      </c>
    </row>
    <row r="315" spans="1:21" ht="53.25" customHeight="1" x14ac:dyDescent="0.2">
      <c r="A315" s="78"/>
      <c r="B315" s="78"/>
      <c r="C315" s="78"/>
      <c r="D315" s="6">
        <v>2022</v>
      </c>
      <c r="E315" s="7">
        <f t="shared" si="27"/>
        <v>0</v>
      </c>
      <c r="F315" s="7">
        <v>0</v>
      </c>
      <c r="G315" s="7">
        <v>0</v>
      </c>
      <c r="H315" s="7">
        <v>0</v>
      </c>
      <c r="I315" s="7">
        <v>0</v>
      </c>
      <c r="J315" s="80"/>
      <c r="K315" s="83"/>
      <c r="L315" s="83"/>
      <c r="M315" s="86"/>
      <c r="N315" s="177"/>
      <c r="O315" s="178"/>
      <c r="P315" s="8">
        <v>2022</v>
      </c>
      <c r="Q315" s="1">
        <f>SUM(R315:U315)</f>
        <v>0</v>
      </c>
      <c r="R315" s="1">
        <v>0</v>
      </c>
      <c r="S315" s="1">
        <v>0</v>
      </c>
      <c r="T315" s="1">
        <v>0</v>
      </c>
      <c r="U315" s="17">
        <v>0</v>
      </c>
    </row>
    <row r="316" spans="1:21" ht="83.25" customHeight="1" x14ac:dyDescent="0.2">
      <c r="A316" s="78"/>
      <c r="B316" s="78"/>
      <c r="C316" s="78"/>
      <c r="D316" s="6">
        <v>2023</v>
      </c>
      <c r="E316" s="7">
        <f t="shared" si="27"/>
        <v>40000</v>
      </c>
      <c r="F316" s="7">
        <v>0</v>
      </c>
      <c r="G316" s="7">
        <v>0</v>
      </c>
      <c r="H316" s="7">
        <v>0</v>
      </c>
      <c r="I316" s="7">
        <v>40000</v>
      </c>
      <c r="J316" s="80"/>
      <c r="K316" s="83"/>
      <c r="L316" s="83"/>
      <c r="M316" s="86"/>
      <c r="N316" s="177"/>
      <c r="O316" s="178"/>
      <c r="P316" s="8">
        <v>2023</v>
      </c>
      <c r="Q316" s="1">
        <f>SUM(R316:U316)</f>
        <v>420</v>
      </c>
      <c r="R316" s="1">
        <v>0</v>
      </c>
      <c r="S316" s="1">
        <v>0</v>
      </c>
      <c r="T316" s="1">
        <v>0</v>
      </c>
      <c r="U316" s="1">
        <v>420</v>
      </c>
    </row>
    <row r="317" spans="1:21" ht="225" customHeight="1" x14ac:dyDescent="0.2">
      <c r="A317" s="78"/>
      <c r="B317" s="78"/>
      <c r="C317" s="78"/>
      <c r="D317" s="6">
        <v>2024</v>
      </c>
      <c r="E317" s="7">
        <f>SUM(F317:I317)</f>
        <v>40000</v>
      </c>
      <c r="F317" s="7">
        <v>0</v>
      </c>
      <c r="G317" s="7">
        <v>0</v>
      </c>
      <c r="H317" s="7">
        <v>0</v>
      </c>
      <c r="I317" s="7">
        <v>40000</v>
      </c>
      <c r="J317" s="80"/>
      <c r="K317" s="83"/>
      <c r="L317" s="83"/>
      <c r="M317" s="86"/>
      <c r="N317" s="177"/>
      <c r="O317" s="178"/>
      <c r="P317" s="8">
        <v>2024</v>
      </c>
      <c r="Q317" s="1">
        <f>SUM(R317:U317)</f>
        <v>0</v>
      </c>
      <c r="R317" s="1">
        <v>0</v>
      </c>
      <c r="S317" s="1">
        <v>0</v>
      </c>
      <c r="T317" s="1">
        <v>0</v>
      </c>
      <c r="U317" s="1">
        <v>0</v>
      </c>
    </row>
    <row r="318" spans="1:21" ht="262.5" customHeight="1" x14ac:dyDescent="0.2">
      <c r="A318" s="79"/>
      <c r="B318" s="79"/>
      <c r="C318" s="79"/>
      <c r="D318" s="6">
        <v>2025</v>
      </c>
      <c r="E318" s="7">
        <f t="shared" si="27"/>
        <v>40000</v>
      </c>
      <c r="F318" s="7">
        <v>0</v>
      </c>
      <c r="G318" s="7">
        <v>0</v>
      </c>
      <c r="H318" s="7">
        <v>0</v>
      </c>
      <c r="I318" s="7">
        <v>40000</v>
      </c>
      <c r="J318" s="82"/>
      <c r="K318" s="84"/>
      <c r="L318" s="84"/>
      <c r="M318" s="87"/>
      <c r="N318" s="179"/>
      <c r="O318" s="180"/>
      <c r="P318" s="25">
        <v>2025</v>
      </c>
      <c r="Q318" s="16">
        <f>SUM(R318:U318)</f>
        <v>0</v>
      </c>
      <c r="R318" s="1">
        <v>0</v>
      </c>
      <c r="S318" s="1">
        <v>0</v>
      </c>
      <c r="T318" s="1">
        <v>0</v>
      </c>
      <c r="U318" s="1">
        <v>0</v>
      </c>
    </row>
    <row r="319" spans="1:21" ht="39.75" customHeight="1" x14ac:dyDescent="0.2">
      <c r="A319" s="118" t="s">
        <v>62</v>
      </c>
      <c r="B319" s="124" t="s">
        <v>378</v>
      </c>
      <c r="C319" s="120">
        <v>2021</v>
      </c>
      <c r="D319" s="6" t="s">
        <v>3</v>
      </c>
      <c r="E319" s="7">
        <f>SUM(E320:E324)</f>
        <v>51379.9</v>
      </c>
      <c r="F319" s="7">
        <f>SUM(F320:F324)</f>
        <v>15028.5</v>
      </c>
      <c r="G319" s="7">
        <f>SUM(G320:G324)</f>
        <v>36351.4</v>
      </c>
      <c r="H319" s="7">
        <f>SUM(H320:H324)</f>
        <v>0</v>
      </c>
      <c r="I319" s="7">
        <f>SUM(I320:I324)</f>
        <v>0</v>
      </c>
      <c r="J319" s="119" t="s">
        <v>270</v>
      </c>
      <c r="K319" s="120" t="s">
        <v>85</v>
      </c>
      <c r="L319" s="120" t="s">
        <v>85</v>
      </c>
      <c r="M319" s="116" t="s">
        <v>214</v>
      </c>
      <c r="N319" s="155" t="s">
        <v>379</v>
      </c>
      <c r="O319" s="156"/>
      <c r="P319" s="8" t="s">
        <v>3</v>
      </c>
      <c r="Q319" s="1">
        <f>SUM(Q320:Q324)</f>
        <v>51379.880000000005</v>
      </c>
      <c r="R319" s="1">
        <f>SUM(R320:R324)</f>
        <v>15028.47</v>
      </c>
      <c r="S319" s="1">
        <f>SUM(S320:S324)</f>
        <v>36351.410000000003</v>
      </c>
      <c r="T319" s="1">
        <f>SUM(T320:T324)</f>
        <v>0</v>
      </c>
      <c r="U319" s="1">
        <f>SUM(U320:U324)</f>
        <v>0</v>
      </c>
    </row>
    <row r="320" spans="1:21" ht="39.75" customHeight="1" x14ac:dyDescent="0.2">
      <c r="A320" s="78"/>
      <c r="B320" s="78"/>
      <c r="C320" s="78"/>
      <c r="D320" s="6">
        <v>2021</v>
      </c>
      <c r="E320" s="7">
        <f>F320+G320+H320+I320</f>
        <v>51379.9</v>
      </c>
      <c r="F320" s="7">
        <v>15028.5</v>
      </c>
      <c r="G320" s="7">
        <v>36351.4</v>
      </c>
      <c r="H320" s="7">
        <v>0</v>
      </c>
      <c r="I320" s="7">
        <v>0</v>
      </c>
      <c r="J320" s="80"/>
      <c r="K320" s="83"/>
      <c r="L320" s="83"/>
      <c r="M320" s="86"/>
      <c r="N320" s="122"/>
      <c r="O320" s="157"/>
      <c r="P320" s="8">
        <v>2021</v>
      </c>
      <c r="Q320" s="1">
        <f>SUM(R320:U320)</f>
        <v>51379.880000000005</v>
      </c>
      <c r="R320" s="30">
        <v>15028.47</v>
      </c>
      <c r="S320" s="30">
        <v>36351.410000000003</v>
      </c>
      <c r="T320" s="1">
        <v>0</v>
      </c>
      <c r="U320" s="1">
        <v>0</v>
      </c>
    </row>
    <row r="321" spans="1:21" ht="39.75" customHeight="1" x14ac:dyDescent="0.2">
      <c r="A321" s="78"/>
      <c r="B321" s="78"/>
      <c r="C321" s="78"/>
      <c r="D321" s="6">
        <v>2022</v>
      </c>
      <c r="E321" s="7">
        <f>F321+G321+H321+I321</f>
        <v>0</v>
      </c>
      <c r="F321" s="7">
        <v>0</v>
      </c>
      <c r="G321" s="7">
        <v>0</v>
      </c>
      <c r="H321" s="7">
        <v>0</v>
      </c>
      <c r="I321" s="7">
        <v>0</v>
      </c>
      <c r="J321" s="80"/>
      <c r="K321" s="83"/>
      <c r="L321" s="83"/>
      <c r="M321" s="86"/>
      <c r="N321" s="122"/>
      <c r="O321" s="157"/>
      <c r="P321" s="8">
        <v>2022</v>
      </c>
      <c r="Q321" s="1">
        <f>SUM(R321:U321)</f>
        <v>0</v>
      </c>
      <c r="R321" s="1">
        <v>0</v>
      </c>
      <c r="S321" s="1">
        <v>0</v>
      </c>
      <c r="T321" s="1">
        <v>0</v>
      </c>
      <c r="U321" s="1">
        <v>0</v>
      </c>
    </row>
    <row r="322" spans="1:21" ht="39.75" customHeight="1" x14ac:dyDescent="0.2">
      <c r="A322" s="78"/>
      <c r="B322" s="78"/>
      <c r="C322" s="78"/>
      <c r="D322" s="6">
        <v>2023</v>
      </c>
      <c r="E322" s="7">
        <f>F322+G322+H322+I322</f>
        <v>0</v>
      </c>
      <c r="F322" s="7">
        <v>0</v>
      </c>
      <c r="G322" s="7">
        <v>0</v>
      </c>
      <c r="H322" s="7">
        <v>0</v>
      </c>
      <c r="I322" s="7">
        <v>0</v>
      </c>
      <c r="J322" s="80"/>
      <c r="K322" s="83"/>
      <c r="L322" s="83"/>
      <c r="M322" s="86"/>
      <c r="N322" s="122"/>
      <c r="O322" s="157"/>
      <c r="P322" s="8">
        <v>2023</v>
      </c>
      <c r="Q322" s="1">
        <f>SUM(R322:U322)</f>
        <v>0</v>
      </c>
      <c r="R322" s="1">
        <v>0</v>
      </c>
      <c r="S322" s="1">
        <v>0</v>
      </c>
      <c r="T322" s="1">
        <v>0</v>
      </c>
      <c r="U322" s="1">
        <v>0</v>
      </c>
    </row>
    <row r="323" spans="1:21" ht="39.75" customHeight="1" x14ac:dyDescent="0.2">
      <c r="A323" s="78"/>
      <c r="B323" s="78"/>
      <c r="C323" s="78"/>
      <c r="D323" s="6">
        <v>2024</v>
      </c>
      <c r="E323" s="7">
        <f>F323+G323+H323+I323</f>
        <v>0</v>
      </c>
      <c r="F323" s="7">
        <v>0</v>
      </c>
      <c r="G323" s="7">
        <v>0</v>
      </c>
      <c r="H323" s="7">
        <v>0</v>
      </c>
      <c r="I323" s="7">
        <v>0</v>
      </c>
      <c r="J323" s="80"/>
      <c r="K323" s="83"/>
      <c r="L323" s="83"/>
      <c r="M323" s="86"/>
      <c r="N323" s="122"/>
      <c r="O323" s="157"/>
      <c r="P323" s="8">
        <v>2024</v>
      </c>
      <c r="Q323" s="1">
        <f>SUM(R323:U323)</f>
        <v>0</v>
      </c>
      <c r="R323" s="1">
        <v>0</v>
      </c>
      <c r="S323" s="1">
        <v>0</v>
      </c>
      <c r="T323" s="1">
        <v>0</v>
      </c>
      <c r="U323" s="1">
        <v>0</v>
      </c>
    </row>
    <row r="324" spans="1:21" ht="39.75" customHeight="1" x14ac:dyDescent="0.2">
      <c r="A324" s="79"/>
      <c r="B324" s="79"/>
      <c r="C324" s="79"/>
      <c r="D324" s="6">
        <v>2025</v>
      </c>
      <c r="E324" s="7">
        <f>F324+G324+H324+I324</f>
        <v>0</v>
      </c>
      <c r="F324" s="7">
        <v>0</v>
      </c>
      <c r="G324" s="7">
        <v>0</v>
      </c>
      <c r="H324" s="7">
        <v>0</v>
      </c>
      <c r="I324" s="7">
        <v>0</v>
      </c>
      <c r="J324" s="82"/>
      <c r="K324" s="84"/>
      <c r="L324" s="84"/>
      <c r="M324" s="87"/>
      <c r="N324" s="114"/>
      <c r="O324" s="158"/>
      <c r="P324" s="25">
        <v>2025</v>
      </c>
      <c r="Q324" s="16">
        <f>SUM(R324:U324)</f>
        <v>0</v>
      </c>
      <c r="R324" s="1">
        <v>0</v>
      </c>
      <c r="S324" s="1">
        <v>0</v>
      </c>
      <c r="T324" s="1">
        <v>0</v>
      </c>
      <c r="U324" s="1">
        <v>0</v>
      </c>
    </row>
    <row r="325" spans="1:21" ht="26.25" customHeight="1" x14ac:dyDescent="0.2">
      <c r="A325" s="118" t="s">
        <v>63</v>
      </c>
      <c r="B325" s="124" t="s">
        <v>376</v>
      </c>
      <c r="C325" s="120">
        <v>2021</v>
      </c>
      <c r="D325" s="6" t="s">
        <v>3</v>
      </c>
      <c r="E325" s="7">
        <f>SUM(E326:E330)</f>
        <v>19293.8</v>
      </c>
      <c r="F325" s="7">
        <f>SUM(F326:F330)</f>
        <v>19293.8</v>
      </c>
      <c r="G325" s="7">
        <f>SUM(G326:G330)</f>
        <v>0</v>
      </c>
      <c r="H325" s="7">
        <f>SUM(H326:H330)</f>
        <v>0</v>
      </c>
      <c r="I325" s="7">
        <f>SUM(I326:I330)</f>
        <v>0</v>
      </c>
      <c r="J325" s="119" t="s">
        <v>269</v>
      </c>
      <c r="K325" s="120" t="s">
        <v>85</v>
      </c>
      <c r="L325" s="120" t="s">
        <v>85</v>
      </c>
      <c r="M325" s="116" t="s">
        <v>220</v>
      </c>
      <c r="N325" s="155" t="s">
        <v>377</v>
      </c>
      <c r="O325" s="156"/>
      <c r="P325" s="8" t="s">
        <v>3</v>
      </c>
      <c r="Q325" s="1">
        <f>SUM(Q326:Q330)</f>
        <v>19293.75</v>
      </c>
      <c r="R325" s="1">
        <f>SUM(R326:R330)</f>
        <v>19293.75</v>
      </c>
      <c r="S325" s="1">
        <f>SUM(S326:S330)</f>
        <v>0</v>
      </c>
      <c r="T325" s="1">
        <f>SUM(T326:T330)</f>
        <v>0</v>
      </c>
      <c r="U325" s="1">
        <f>SUM(U326:U330)</f>
        <v>0</v>
      </c>
    </row>
    <row r="326" spans="1:21" ht="26.25" customHeight="1" x14ac:dyDescent="0.2">
      <c r="A326" s="78"/>
      <c r="B326" s="78"/>
      <c r="C326" s="78"/>
      <c r="D326" s="6">
        <v>2021</v>
      </c>
      <c r="E326" s="7">
        <f>F326+G326+H326+I326</f>
        <v>19293.8</v>
      </c>
      <c r="F326" s="7">
        <v>19293.8</v>
      </c>
      <c r="G326" s="7">
        <v>0</v>
      </c>
      <c r="H326" s="7">
        <v>0</v>
      </c>
      <c r="I326" s="7">
        <v>0</v>
      </c>
      <c r="J326" s="80"/>
      <c r="K326" s="83"/>
      <c r="L326" s="83"/>
      <c r="M326" s="86"/>
      <c r="N326" s="122"/>
      <c r="O326" s="157"/>
      <c r="P326" s="8">
        <v>2021</v>
      </c>
      <c r="Q326" s="1">
        <f>SUM(R326:U326)</f>
        <v>19293.75</v>
      </c>
      <c r="R326" s="30">
        <v>19293.75</v>
      </c>
      <c r="S326" s="1">
        <v>0</v>
      </c>
      <c r="T326" s="1">
        <v>0</v>
      </c>
      <c r="U326" s="1">
        <v>0</v>
      </c>
    </row>
    <row r="327" spans="1:21" ht="26.25" customHeight="1" x14ac:dyDescent="0.2">
      <c r="A327" s="78"/>
      <c r="B327" s="78"/>
      <c r="C327" s="78"/>
      <c r="D327" s="6">
        <v>2022</v>
      </c>
      <c r="E327" s="7">
        <f>F327+G327+H327+I327</f>
        <v>0</v>
      </c>
      <c r="F327" s="7">
        <v>0</v>
      </c>
      <c r="G327" s="7">
        <v>0</v>
      </c>
      <c r="H327" s="7">
        <v>0</v>
      </c>
      <c r="I327" s="7">
        <v>0</v>
      </c>
      <c r="J327" s="80"/>
      <c r="K327" s="83"/>
      <c r="L327" s="83"/>
      <c r="M327" s="86"/>
      <c r="N327" s="122"/>
      <c r="O327" s="157"/>
      <c r="P327" s="8">
        <v>2022</v>
      </c>
      <c r="Q327" s="1">
        <f>SUM(R327:U327)</f>
        <v>0</v>
      </c>
      <c r="R327" s="1">
        <v>0</v>
      </c>
      <c r="S327" s="1">
        <v>0</v>
      </c>
      <c r="T327" s="1">
        <v>0</v>
      </c>
      <c r="U327" s="1">
        <v>0</v>
      </c>
    </row>
    <row r="328" spans="1:21" ht="26.25" customHeight="1" x14ac:dyDescent="0.2">
      <c r="A328" s="78"/>
      <c r="B328" s="78"/>
      <c r="C328" s="78"/>
      <c r="D328" s="6">
        <v>2023</v>
      </c>
      <c r="E328" s="7">
        <f>F328+G328+H328+I328</f>
        <v>0</v>
      </c>
      <c r="F328" s="7">
        <v>0</v>
      </c>
      <c r="G328" s="7">
        <v>0</v>
      </c>
      <c r="H328" s="7">
        <v>0</v>
      </c>
      <c r="I328" s="7">
        <v>0</v>
      </c>
      <c r="J328" s="80"/>
      <c r="K328" s="83"/>
      <c r="L328" s="83"/>
      <c r="M328" s="86"/>
      <c r="N328" s="122"/>
      <c r="O328" s="157"/>
      <c r="P328" s="8">
        <v>2023</v>
      </c>
      <c r="Q328" s="1">
        <f>SUM(R328:U328)</f>
        <v>0</v>
      </c>
      <c r="R328" s="1">
        <v>0</v>
      </c>
      <c r="S328" s="1">
        <v>0</v>
      </c>
      <c r="T328" s="1">
        <v>0</v>
      </c>
      <c r="U328" s="1">
        <v>0</v>
      </c>
    </row>
    <row r="329" spans="1:21" ht="26.25" customHeight="1" x14ac:dyDescent="0.2">
      <c r="A329" s="78"/>
      <c r="B329" s="78"/>
      <c r="C329" s="78"/>
      <c r="D329" s="6">
        <v>2024</v>
      </c>
      <c r="E329" s="7">
        <f>F329+G329+H329+I329</f>
        <v>0</v>
      </c>
      <c r="F329" s="7">
        <v>0</v>
      </c>
      <c r="G329" s="7">
        <v>0</v>
      </c>
      <c r="H329" s="7">
        <v>0</v>
      </c>
      <c r="I329" s="7">
        <v>0</v>
      </c>
      <c r="J329" s="80"/>
      <c r="K329" s="83"/>
      <c r="L329" s="83"/>
      <c r="M329" s="86"/>
      <c r="N329" s="122"/>
      <c r="O329" s="157"/>
      <c r="P329" s="8">
        <v>2024</v>
      </c>
      <c r="Q329" s="1">
        <f>SUM(R329:U329)</f>
        <v>0</v>
      </c>
      <c r="R329" s="1">
        <v>0</v>
      </c>
      <c r="S329" s="1">
        <v>0</v>
      </c>
      <c r="T329" s="1">
        <v>0</v>
      </c>
      <c r="U329" s="1">
        <v>0</v>
      </c>
    </row>
    <row r="330" spans="1:21" ht="26.25" customHeight="1" x14ac:dyDescent="0.2">
      <c r="A330" s="79"/>
      <c r="B330" s="79"/>
      <c r="C330" s="79"/>
      <c r="D330" s="6">
        <v>2025</v>
      </c>
      <c r="E330" s="7">
        <f>F330+G330+H330+I330</f>
        <v>0</v>
      </c>
      <c r="F330" s="7">
        <v>0</v>
      </c>
      <c r="G330" s="7">
        <v>0</v>
      </c>
      <c r="H330" s="7">
        <v>0</v>
      </c>
      <c r="I330" s="7">
        <v>0</v>
      </c>
      <c r="J330" s="82"/>
      <c r="K330" s="84"/>
      <c r="L330" s="84"/>
      <c r="M330" s="87"/>
      <c r="N330" s="114"/>
      <c r="O330" s="158"/>
      <c r="P330" s="25">
        <v>2025</v>
      </c>
      <c r="Q330" s="42">
        <f>SUM(R330:U330)</f>
        <v>0</v>
      </c>
      <c r="R330" s="1">
        <v>0</v>
      </c>
      <c r="S330" s="1">
        <v>0</v>
      </c>
      <c r="T330" s="1">
        <v>0</v>
      </c>
      <c r="U330" s="1">
        <v>0</v>
      </c>
    </row>
    <row r="331" spans="1:21" ht="107.25" customHeight="1" x14ac:dyDescent="0.2">
      <c r="A331" s="118" t="s">
        <v>64</v>
      </c>
      <c r="B331" s="124" t="s">
        <v>373</v>
      </c>
      <c r="C331" s="120" t="s">
        <v>65</v>
      </c>
      <c r="D331" s="6" t="s">
        <v>3</v>
      </c>
      <c r="E331" s="7">
        <f>SUM(E332:E336)</f>
        <v>498000</v>
      </c>
      <c r="F331" s="7">
        <f>SUM(F332:F336)</f>
        <v>0</v>
      </c>
      <c r="G331" s="7">
        <f>SUM(G332:G336)</f>
        <v>233000</v>
      </c>
      <c r="H331" s="7">
        <f>SUM(H332:H336)</f>
        <v>3000</v>
      </c>
      <c r="I331" s="7">
        <f>SUM(I332:I336)</f>
        <v>262000</v>
      </c>
      <c r="J331" s="119" t="s">
        <v>221</v>
      </c>
      <c r="K331" s="120" t="s">
        <v>88</v>
      </c>
      <c r="L331" s="120" t="s">
        <v>90</v>
      </c>
      <c r="M331" s="116" t="s">
        <v>222</v>
      </c>
      <c r="N331" s="155" t="s">
        <v>372</v>
      </c>
      <c r="O331" s="156"/>
      <c r="P331" s="8" t="s">
        <v>3</v>
      </c>
      <c r="Q331" s="1">
        <f>SUM(Q332:Q336)</f>
        <v>36133.057849999997</v>
      </c>
      <c r="R331" s="1">
        <f>SUM(R332:R336)</f>
        <v>0</v>
      </c>
      <c r="S331" s="1">
        <f>SUM(S332:S336)</f>
        <v>0</v>
      </c>
      <c r="T331" s="1">
        <f>SUM(T332:T336)</f>
        <v>35623.057849999997</v>
      </c>
      <c r="U331" s="1">
        <f>SUM(U332:U336)</f>
        <v>510</v>
      </c>
    </row>
    <row r="332" spans="1:21" ht="363" customHeight="1" x14ac:dyDescent="0.2">
      <c r="A332" s="78"/>
      <c r="B332" s="78"/>
      <c r="C332" s="78"/>
      <c r="D332" s="6">
        <v>2021</v>
      </c>
      <c r="E332" s="7">
        <f t="shared" ref="E332:E348" si="31">SUM(F332:I332)</f>
        <v>0</v>
      </c>
      <c r="F332" s="7">
        <v>0</v>
      </c>
      <c r="G332" s="7">
        <v>0</v>
      </c>
      <c r="H332" s="7">
        <v>0</v>
      </c>
      <c r="I332" s="7">
        <v>0</v>
      </c>
      <c r="J332" s="80"/>
      <c r="K332" s="83"/>
      <c r="L332" s="83"/>
      <c r="M332" s="86"/>
      <c r="N332" s="122"/>
      <c r="O332" s="157"/>
      <c r="P332" s="8">
        <v>2021</v>
      </c>
      <c r="Q332" s="1">
        <f>SUM(R332:U332)</f>
        <v>0</v>
      </c>
      <c r="R332" s="1">
        <v>0</v>
      </c>
      <c r="S332" s="1">
        <v>0</v>
      </c>
      <c r="T332" s="1">
        <v>0</v>
      </c>
      <c r="U332" s="1">
        <v>0</v>
      </c>
    </row>
    <row r="333" spans="1:21" ht="348.75" customHeight="1" x14ac:dyDescent="0.2">
      <c r="A333" s="78"/>
      <c r="B333" s="78"/>
      <c r="C333" s="78"/>
      <c r="D333" s="6">
        <v>2022</v>
      </c>
      <c r="E333" s="7">
        <f t="shared" si="31"/>
        <v>50000</v>
      </c>
      <c r="F333" s="7">
        <v>0</v>
      </c>
      <c r="G333" s="7">
        <v>15000</v>
      </c>
      <c r="H333" s="7">
        <v>3000</v>
      </c>
      <c r="I333" s="7">
        <v>32000</v>
      </c>
      <c r="J333" s="80"/>
      <c r="K333" s="83"/>
      <c r="L333" s="83"/>
      <c r="M333" s="86"/>
      <c r="N333" s="122"/>
      <c r="O333" s="157"/>
      <c r="P333" s="8">
        <v>2022</v>
      </c>
      <c r="Q333" s="1">
        <f>SUM(R333:U333)</f>
        <v>0</v>
      </c>
      <c r="R333" s="1">
        <v>0</v>
      </c>
      <c r="S333" s="1">
        <v>0</v>
      </c>
      <c r="T333" s="1">
        <v>0</v>
      </c>
      <c r="U333" s="1">
        <v>0</v>
      </c>
    </row>
    <row r="334" spans="1:21" ht="216.75" customHeight="1" x14ac:dyDescent="0.2">
      <c r="A334" s="78"/>
      <c r="B334" s="78"/>
      <c r="C334" s="78"/>
      <c r="D334" s="6">
        <v>2023</v>
      </c>
      <c r="E334" s="7">
        <f t="shared" si="31"/>
        <v>372000</v>
      </c>
      <c r="F334" s="7">
        <v>0</v>
      </c>
      <c r="G334" s="7">
        <v>180000</v>
      </c>
      <c r="H334" s="7">
        <v>0</v>
      </c>
      <c r="I334" s="7">
        <v>192000</v>
      </c>
      <c r="J334" s="80"/>
      <c r="K334" s="83"/>
      <c r="L334" s="83"/>
      <c r="M334" s="86"/>
      <c r="N334" s="122"/>
      <c r="O334" s="157"/>
      <c r="P334" s="8">
        <v>2023</v>
      </c>
      <c r="Q334" s="1">
        <f>SUM(R334:U334)</f>
        <v>585</v>
      </c>
      <c r="R334" s="1">
        <v>0</v>
      </c>
      <c r="S334" s="1">
        <v>0</v>
      </c>
      <c r="T334" s="1">
        <f>35+40</f>
        <v>75</v>
      </c>
      <c r="U334" s="1">
        <v>510</v>
      </c>
    </row>
    <row r="335" spans="1:21" ht="409.5" customHeight="1" x14ac:dyDescent="0.2">
      <c r="A335" s="78"/>
      <c r="B335" s="78"/>
      <c r="C335" s="78"/>
      <c r="D335" s="6">
        <v>2024</v>
      </c>
      <c r="E335" s="7">
        <f>SUM(F335:I335)</f>
        <v>38000</v>
      </c>
      <c r="F335" s="7">
        <v>0</v>
      </c>
      <c r="G335" s="7">
        <v>19000</v>
      </c>
      <c r="H335" s="7">
        <v>0</v>
      </c>
      <c r="I335" s="7">
        <v>19000</v>
      </c>
      <c r="J335" s="80"/>
      <c r="K335" s="83"/>
      <c r="L335" s="83"/>
      <c r="M335" s="86"/>
      <c r="N335" s="122"/>
      <c r="O335" s="157"/>
      <c r="P335" s="8">
        <v>2024</v>
      </c>
      <c r="Q335" s="1">
        <f>SUM(R335:U335)</f>
        <v>35548.057849999997</v>
      </c>
      <c r="R335" s="1">
        <v>0</v>
      </c>
      <c r="S335" s="1">
        <v>0</v>
      </c>
      <c r="T335" s="1">
        <f>590+285+185+10346.41785+24141.64</f>
        <v>35548.057849999997</v>
      </c>
      <c r="U335" s="1">
        <v>0</v>
      </c>
    </row>
    <row r="336" spans="1:21" ht="331.5" customHeight="1" x14ac:dyDescent="0.2">
      <c r="A336" s="79"/>
      <c r="B336" s="79"/>
      <c r="C336" s="79"/>
      <c r="D336" s="6">
        <v>2025</v>
      </c>
      <c r="E336" s="7">
        <f t="shared" si="31"/>
        <v>38000</v>
      </c>
      <c r="F336" s="7">
        <v>0</v>
      </c>
      <c r="G336" s="7">
        <v>19000</v>
      </c>
      <c r="H336" s="7">
        <v>0</v>
      </c>
      <c r="I336" s="7">
        <v>19000</v>
      </c>
      <c r="J336" s="82"/>
      <c r="K336" s="84"/>
      <c r="L336" s="84"/>
      <c r="M336" s="87"/>
      <c r="N336" s="114"/>
      <c r="O336" s="158"/>
      <c r="P336" s="25">
        <v>2025</v>
      </c>
      <c r="Q336" s="16">
        <f>SUM(R336:U336)</f>
        <v>0</v>
      </c>
      <c r="R336" s="1">
        <v>0</v>
      </c>
      <c r="S336" s="1">
        <v>0</v>
      </c>
      <c r="T336" s="1">
        <v>0</v>
      </c>
      <c r="U336" s="1">
        <v>0</v>
      </c>
    </row>
    <row r="337" spans="1:22" ht="103.5" customHeight="1" x14ac:dyDescent="0.2">
      <c r="A337" s="118" t="s">
        <v>66</v>
      </c>
      <c r="B337" s="124" t="s">
        <v>375</v>
      </c>
      <c r="C337" s="120" t="s">
        <v>65</v>
      </c>
      <c r="D337" s="6" t="s">
        <v>3</v>
      </c>
      <c r="E337" s="7">
        <f>SUM(E338:E342)</f>
        <v>300000</v>
      </c>
      <c r="F337" s="7">
        <f>SUM(F338:F342)</f>
        <v>0</v>
      </c>
      <c r="G337" s="7">
        <f>SUM(G338:G342)</f>
        <v>220000</v>
      </c>
      <c r="H337" s="7">
        <f>SUM(H338:H342)</f>
        <v>1500</v>
      </c>
      <c r="I337" s="7">
        <f>SUM(I338:I342)</f>
        <v>78500</v>
      </c>
      <c r="J337" s="119" t="s">
        <v>223</v>
      </c>
      <c r="K337" s="120" t="s">
        <v>88</v>
      </c>
      <c r="L337" s="120" t="s">
        <v>90</v>
      </c>
      <c r="M337" s="116" t="s">
        <v>224</v>
      </c>
      <c r="N337" s="192" t="s">
        <v>374</v>
      </c>
      <c r="O337" s="156"/>
      <c r="P337" s="8" t="s">
        <v>3</v>
      </c>
      <c r="Q337" s="1">
        <f>SUM(Q338:Q342)</f>
        <v>21200</v>
      </c>
      <c r="R337" s="1">
        <f>SUM(R338:R342)</f>
        <v>0</v>
      </c>
      <c r="S337" s="1">
        <f>SUM(S338:S342)</f>
        <v>0</v>
      </c>
      <c r="T337" s="1">
        <f>SUM(T338:T342)</f>
        <v>0</v>
      </c>
      <c r="U337" s="1">
        <f>SUM(U338:U342)</f>
        <v>21200</v>
      </c>
    </row>
    <row r="338" spans="1:22" ht="64.5" customHeight="1" x14ac:dyDescent="0.2">
      <c r="A338" s="78"/>
      <c r="B338" s="78"/>
      <c r="C338" s="78"/>
      <c r="D338" s="6">
        <v>2021</v>
      </c>
      <c r="E338" s="7">
        <f t="shared" si="31"/>
        <v>0</v>
      </c>
      <c r="F338" s="7">
        <v>0</v>
      </c>
      <c r="G338" s="7">
        <v>0</v>
      </c>
      <c r="H338" s="7">
        <v>0</v>
      </c>
      <c r="I338" s="7">
        <v>0</v>
      </c>
      <c r="J338" s="80"/>
      <c r="K338" s="83"/>
      <c r="L338" s="83"/>
      <c r="M338" s="86"/>
      <c r="N338" s="122"/>
      <c r="O338" s="157"/>
      <c r="P338" s="8">
        <v>2021</v>
      </c>
      <c r="Q338" s="1">
        <f>SUM(R338:U338)</f>
        <v>0</v>
      </c>
      <c r="R338" s="1">
        <v>0</v>
      </c>
      <c r="S338" s="1">
        <v>0</v>
      </c>
      <c r="T338" s="1">
        <v>0</v>
      </c>
      <c r="U338" s="1">
        <v>0</v>
      </c>
    </row>
    <row r="339" spans="1:22" ht="75.75" customHeight="1" x14ac:dyDescent="0.2">
      <c r="A339" s="78"/>
      <c r="B339" s="78"/>
      <c r="C339" s="78"/>
      <c r="D339" s="6">
        <v>2022</v>
      </c>
      <c r="E339" s="7">
        <f t="shared" si="31"/>
        <v>11000</v>
      </c>
      <c r="F339" s="7">
        <v>0</v>
      </c>
      <c r="G339" s="7">
        <v>0</v>
      </c>
      <c r="H339" s="7">
        <v>1500</v>
      </c>
      <c r="I339" s="7">
        <v>9500</v>
      </c>
      <c r="J339" s="80"/>
      <c r="K339" s="83"/>
      <c r="L339" s="83"/>
      <c r="M339" s="86"/>
      <c r="N339" s="122"/>
      <c r="O339" s="157"/>
      <c r="P339" s="8">
        <v>2022</v>
      </c>
      <c r="Q339" s="1">
        <f>SUM(R339:U339)</f>
        <v>0</v>
      </c>
      <c r="R339" s="1">
        <v>0</v>
      </c>
      <c r="S339" s="1">
        <v>0</v>
      </c>
      <c r="T339" s="1">
        <v>0</v>
      </c>
      <c r="U339" s="1">
        <v>0</v>
      </c>
      <c r="V339" s="8" t="s">
        <v>255</v>
      </c>
    </row>
    <row r="340" spans="1:22" ht="306" customHeight="1" x14ac:dyDescent="0.2">
      <c r="A340" s="78"/>
      <c r="B340" s="78"/>
      <c r="C340" s="78"/>
      <c r="D340" s="6">
        <v>2023</v>
      </c>
      <c r="E340" s="7">
        <f t="shared" si="31"/>
        <v>110000</v>
      </c>
      <c r="F340" s="7">
        <v>0</v>
      </c>
      <c r="G340" s="7">
        <v>75000</v>
      </c>
      <c r="H340" s="7">
        <v>0</v>
      </c>
      <c r="I340" s="7">
        <v>35000</v>
      </c>
      <c r="J340" s="80"/>
      <c r="K340" s="83"/>
      <c r="L340" s="83"/>
      <c r="M340" s="86"/>
      <c r="N340" s="122"/>
      <c r="O340" s="157"/>
      <c r="P340" s="8">
        <v>2023</v>
      </c>
      <c r="Q340" s="1">
        <f>SUM(R340:U340)</f>
        <v>15400</v>
      </c>
      <c r="R340" s="1">
        <v>0</v>
      </c>
      <c r="S340" s="1">
        <v>0</v>
      </c>
      <c r="T340" s="1">
        <v>0</v>
      </c>
      <c r="U340" s="1">
        <v>15400</v>
      </c>
      <c r="V340" s="8" t="s">
        <v>255</v>
      </c>
    </row>
    <row r="341" spans="1:22" ht="309" customHeight="1" x14ac:dyDescent="0.2">
      <c r="A341" s="78"/>
      <c r="B341" s="78"/>
      <c r="C341" s="78"/>
      <c r="D341" s="6">
        <v>2024</v>
      </c>
      <c r="E341" s="7">
        <f>SUM(F341:I341)</f>
        <v>105000</v>
      </c>
      <c r="F341" s="7">
        <v>0</v>
      </c>
      <c r="G341" s="7">
        <v>75000</v>
      </c>
      <c r="H341" s="7">
        <v>0</v>
      </c>
      <c r="I341" s="7">
        <v>30000</v>
      </c>
      <c r="J341" s="80"/>
      <c r="K341" s="83"/>
      <c r="L341" s="83"/>
      <c r="M341" s="86"/>
      <c r="N341" s="122"/>
      <c r="O341" s="157"/>
      <c r="P341" s="8">
        <v>2024</v>
      </c>
      <c r="Q341" s="1">
        <f>SUM(R341:U341)</f>
        <v>5800</v>
      </c>
      <c r="R341" s="1">
        <v>0</v>
      </c>
      <c r="S341" s="1">
        <v>0</v>
      </c>
      <c r="T341" s="1">
        <v>0</v>
      </c>
      <c r="U341" s="1">
        <v>5800</v>
      </c>
      <c r="V341" s="64" t="s">
        <v>274</v>
      </c>
    </row>
    <row r="342" spans="1:22" ht="255" customHeight="1" x14ac:dyDescent="0.2">
      <c r="A342" s="79"/>
      <c r="B342" s="79"/>
      <c r="C342" s="79"/>
      <c r="D342" s="6">
        <v>2025</v>
      </c>
      <c r="E342" s="7">
        <f t="shared" si="31"/>
        <v>74000</v>
      </c>
      <c r="F342" s="7">
        <v>0</v>
      </c>
      <c r="G342" s="7">
        <v>70000</v>
      </c>
      <c r="H342" s="7">
        <v>0</v>
      </c>
      <c r="I342" s="7">
        <v>4000</v>
      </c>
      <c r="J342" s="82"/>
      <c r="K342" s="84"/>
      <c r="L342" s="84"/>
      <c r="M342" s="87"/>
      <c r="N342" s="114"/>
      <c r="O342" s="158"/>
      <c r="P342" s="25">
        <v>2025</v>
      </c>
      <c r="Q342" s="16">
        <f>SUM(R342:U342)</f>
        <v>0</v>
      </c>
      <c r="R342" s="1">
        <v>0</v>
      </c>
      <c r="S342" s="1">
        <v>0</v>
      </c>
      <c r="T342" s="1">
        <v>0</v>
      </c>
      <c r="U342" s="1">
        <v>0</v>
      </c>
    </row>
    <row r="343" spans="1:22" ht="409.6" customHeight="1" x14ac:dyDescent="0.2">
      <c r="A343" s="118" t="s">
        <v>67</v>
      </c>
      <c r="B343" s="124" t="s">
        <v>370</v>
      </c>
      <c r="C343" s="120" t="s">
        <v>65</v>
      </c>
      <c r="D343" s="6" t="s">
        <v>3</v>
      </c>
      <c r="E343" s="7">
        <f>SUM(E344:E348)</f>
        <v>347000</v>
      </c>
      <c r="F343" s="7">
        <f>SUM(F344:F348)</f>
        <v>0</v>
      </c>
      <c r="G343" s="7">
        <f>SUM(G344:G348)</f>
        <v>220000</v>
      </c>
      <c r="H343" s="7">
        <f>SUM(H344:H348)</f>
        <v>2000</v>
      </c>
      <c r="I343" s="7">
        <f>SUM(I344:I348)</f>
        <v>125000</v>
      </c>
      <c r="J343" s="119" t="s">
        <v>225</v>
      </c>
      <c r="K343" s="120" t="s">
        <v>88</v>
      </c>
      <c r="L343" s="120" t="s">
        <v>90</v>
      </c>
      <c r="M343" s="116" t="s">
        <v>226</v>
      </c>
      <c r="N343" s="159" t="s">
        <v>371</v>
      </c>
      <c r="O343" s="150"/>
      <c r="P343" s="8" t="s">
        <v>3</v>
      </c>
      <c r="Q343" s="1">
        <f>SUM(Q344:Q348)</f>
        <v>6925.23</v>
      </c>
      <c r="R343" s="1">
        <f>SUM(R344:R348)</f>
        <v>0</v>
      </c>
      <c r="S343" s="1">
        <f>SUM(S344:S348)</f>
        <v>0</v>
      </c>
      <c r="T343" s="1">
        <f>SUM(T344:T348)</f>
        <v>0</v>
      </c>
      <c r="U343" s="1">
        <f>SUM(U344:U348)</f>
        <v>6925.23</v>
      </c>
    </row>
    <row r="344" spans="1:22" ht="249" customHeight="1" x14ac:dyDescent="0.2">
      <c r="A344" s="78"/>
      <c r="B344" s="78"/>
      <c r="C344" s="78"/>
      <c r="D344" s="6">
        <v>2021</v>
      </c>
      <c r="E344" s="7">
        <f t="shared" si="31"/>
        <v>0</v>
      </c>
      <c r="F344" s="7">
        <v>0</v>
      </c>
      <c r="G344" s="7">
        <v>0</v>
      </c>
      <c r="H344" s="7">
        <v>0</v>
      </c>
      <c r="I344" s="7">
        <v>0</v>
      </c>
      <c r="J344" s="80"/>
      <c r="K344" s="83"/>
      <c r="L344" s="83"/>
      <c r="M344" s="86"/>
      <c r="N344" s="151"/>
      <c r="O344" s="152"/>
      <c r="P344" s="8">
        <v>2021</v>
      </c>
      <c r="Q344" s="1">
        <f>SUM(R344:U344)</f>
        <v>0</v>
      </c>
      <c r="R344" s="1">
        <v>0</v>
      </c>
      <c r="S344" s="1">
        <v>0</v>
      </c>
      <c r="T344" s="1">
        <v>0</v>
      </c>
      <c r="U344" s="1">
        <v>0</v>
      </c>
    </row>
    <row r="345" spans="1:22" ht="285.75" customHeight="1" x14ac:dyDescent="0.2">
      <c r="A345" s="78"/>
      <c r="B345" s="78"/>
      <c r="C345" s="78"/>
      <c r="D345" s="6">
        <v>2022</v>
      </c>
      <c r="E345" s="7">
        <f>SUM(F345:I345)</f>
        <v>7000</v>
      </c>
      <c r="F345" s="7">
        <v>0</v>
      </c>
      <c r="G345" s="7">
        <v>0</v>
      </c>
      <c r="H345" s="7">
        <v>2000</v>
      </c>
      <c r="I345" s="7">
        <v>5000</v>
      </c>
      <c r="J345" s="80"/>
      <c r="K345" s="83"/>
      <c r="L345" s="83"/>
      <c r="M345" s="86"/>
      <c r="N345" s="151"/>
      <c r="O345" s="152"/>
      <c r="P345" s="8">
        <v>2022</v>
      </c>
      <c r="Q345" s="1">
        <f>SUM(R345:U345)</f>
        <v>5740.23</v>
      </c>
      <c r="R345" s="1">
        <v>0</v>
      </c>
      <c r="S345" s="1">
        <v>0</v>
      </c>
      <c r="T345" s="1">
        <v>0</v>
      </c>
      <c r="U345" s="1">
        <v>5740.23</v>
      </c>
    </row>
    <row r="346" spans="1:22" ht="282" customHeight="1" x14ac:dyDescent="0.2">
      <c r="A346" s="78"/>
      <c r="B346" s="78"/>
      <c r="C346" s="78"/>
      <c r="D346" s="6">
        <v>2023</v>
      </c>
      <c r="E346" s="7">
        <f t="shared" si="31"/>
        <v>110000</v>
      </c>
      <c r="F346" s="7">
        <v>0</v>
      </c>
      <c r="G346" s="7">
        <v>70000</v>
      </c>
      <c r="H346" s="7">
        <v>0</v>
      </c>
      <c r="I346" s="7">
        <v>40000</v>
      </c>
      <c r="J346" s="80"/>
      <c r="K346" s="83"/>
      <c r="L346" s="83"/>
      <c r="M346" s="86"/>
      <c r="N346" s="151"/>
      <c r="O346" s="152"/>
      <c r="P346" s="8">
        <v>2023</v>
      </c>
      <c r="Q346" s="1">
        <f>SUM(R346:U346)</f>
        <v>1185</v>
      </c>
      <c r="R346" s="1">
        <v>0</v>
      </c>
      <c r="S346" s="1">
        <v>0</v>
      </c>
      <c r="T346" s="1">
        <v>0</v>
      </c>
      <c r="U346" s="1">
        <v>1185</v>
      </c>
    </row>
    <row r="347" spans="1:22" ht="237" customHeight="1" x14ac:dyDescent="0.2">
      <c r="A347" s="78"/>
      <c r="B347" s="78"/>
      <c r="C347" s="78"/>
      <c r="D347" s="6">
        <v>2024</v>
      </c>
      <c r="E347" s="7">
        <f>SUM(F347:I347)</f>
        <v>110000</v>
      </c>
      <c r="F347" s="7">
        <v>0</v>
      </c>
      <c r="G347" s="7">
        <v>70000</v>
      </c>
      <c r="H347" s="7">
        <v>0</v>
      </c>
      <c r="I347" s="7">
        <v>40000</v>
      </c>
      <c r="J347" s="80"/>
      <c r="K347" s="83"/>
      <c r="L347" s="83"/>
      <c r="M347" s="86"/>
      <c r="N347" s="151"/>
      <c r="O347" s="152"/>
      <c r="P347" s="8">
        <v>2024</v>
      </c>
      <c r="Q347" s="1">
        <f>SUM(R347:U347)</f>
        <v>0</v>
      </c>
      <c r="R347" s="1">
        <v>0</v>
      </c>
      <c r="S347" s="1">
        <v>0</v>
      </c>
      <c r="T347" s="1">
        <v>0</v>
      </c>
      <c r="U347" s="1">
        <v>0</v>
      </c>
    </row>
    <row r="348" spans="1:22" ht="177" customHeight="1" x14ac:dyDescent="0.2">
      <c r="A348" s="79"/>
      <c r="B348" s="79"/>
      <c r="C348" s="79"/>
      <c r="D348" s="6">
        <v>2025</v>
      </c>
      <c r="E348" s="7">
        <f t="shared" si="31"/>
        <v>120000</v>
      </c>
      <c r="F348" s="7">
        <v>0</v>
      </c>
      <c r="G348" s="7">
        <v>80000</v>
      </c>
      <c r="H348" s="7">
        <v>0</v>
      </c>
      <c r="I348" s="7">
        <v>40000</v>
      </c>
      <c r="J348" s="82"/>
      <c r="K348" s="84"/>
      <c r="L348" s="84"/>
      <c r="M348" s="87"/>
      <c r="N348" s="153"/>
      <c r="O348" s="154"/>
      <c r="P348" s="8">
        <v>2025</v>
      </c>
      <c r="Q348" s="1">
        <f>SUM(R348:U348)</f>
        <v>0</v>
      </c>
      <c r="R348" s="1">
        <v>0</v>
      </c>
      <c r="S348" s="1">
        <v>0</v>
      </c>
      <c r="T348" s="1">
        <v>0</v>
      </c>
      <c r="U348" s="1">
        <v>0</v>
      </c>
    </row>
    <row r="349" spans="1:22" x14ac:dyDescent="0.2">
      <c r="A349" s="52" t="s">
        <v>68</v>
      </c>
      <c r="B349" s="141" t="s">
        <v>69</v>
      </c>
      <c r="C349" s="142"/>
      <c r="D349" s="142"/>
      <c r="E349" s="142"/>
      <c r="F349" s="142"/>
      <c r="G349" s="142"/>
      <c r="H349" s="142"/>
      <c r="I349" s="142"/>
      <c r="J349" s="142"/>
      <c r="K349" s="142"/>
      <c r="L349" s="142"/>
      <c r="M349" s="142"/>
      <c r="N349" s="143"/>
      <c r="O349" s="143"/>
      <c r="P349" s="143"/>
      <c r="Q349" s="143"/>
      <c r="R349" s="143"/>
      <c r="S349" s="143"/>
      <c r="T349" s="143"/>
      <c r="U349" s="144"/>
    </row>
    <row r="350" spans="1:22" ht="77.25" customHeight="1" x14ac:dyDescent="0.2">
      <c r="A350" s="118" t="s">
        <v>70</v>
      </c>
      <c r="B350" s="119" t="s">
        <v>368</v>
      </c>
      <c r="C350" s="120" t="s">
        <v>44</v>
      </c>
      <c r="D350" s="6" t="s">
        <v>3</v>
      </c>
      <c r="E350" s="7">
        <f>SUM(E351:E355)</f>
        <v>75600</v>
      </c>
      <c r="F350" s="7">
        <f>SUM(F351:F355)</f>
        <v>0</v>
      </c>
      <c r="G350" s="7">
        <f>SUM(G351:G355)</f>
        <v>0</v>
      </c>
      <c r="H350" s="7">
        <f>SUM(H351:H355)</f>
        <v>0</v>
      </c>
      <c r="I350" s="7">
        <f>SUM(I351:I355)</f>
        <v>75600</v>
      </c>
      <c r="J350" s="119" t="s">
        <v>251</v>
      </c>
      <c r="K350" s="120" t="s">
        <v>87</v>
      </c>
      <c r="L350" s="120" t="s">
        <v>91</v>
      </c>
      <c r="M350" s="116" t="s">
        <v>227</v>
      </c>
      <c r="N350" s="159" t="s">
        <v>369</v>
      </c>
      <c r="O350" s="150"/>
      <c r="P350" s="8" t="s">
        <v>3</v>
      </c>
      <c r="Q350" s="1">
        <f>SUM(Q351:Q355)</f>
        <v>124840</v>
      </c>
      <c r="R350" s="1">
        <v>0</v>
      </c>
      <c r="S350" s="1">
        <v>0</v>
      </c>
      <c r="T350" s="1">
        <v>0</v>
      </c>
      <c r="U350" s="1">
        <v>0</v>
      </c>
    </row>
    <row r="351" spans="1:22" ht="53.25" customHeight="1" x14ac:dyDescent="0.2">
      <c r="A351" s="78"/>
      <c r="B351" s="78"/>
      <c r="C351" s="78"/>
      <c r="D351" s="6">
        <v>2021</v>
      </c>
      <c r="E351" s="7">
        <f>SUM(F351:I351)</f>
        <v>26800</v>
      </c>
      <c r="F351" s="7">
        <v>0</v>
      </c>
      <c r="G351" s="7">
        <v>0</v>
      </c>
      <c r="H351" s="7">
        <v>0</v>
      </c>
      <c r="I351" s="7">
        <v>26800</v>
      </c>
      <c r="J351" s="80"/>
      <c r="K351" s="83"/>
      <c r="L351" s="83"/>
      <c r="M351" s="86"/>
      <c r="N351" s="151"/>
      <c r="O351" s="152"/>
      <c r="P351" s="8">
        <v>2021</v>
      </c>
      <c r="Q351" s="1">
        <f>SUM(R351:U351)</f>
        <v>26800</v>
      </c>
      <c r="R351" s="1">
        <v>0</v>
      </c>
      <c r="S351" s="1">
        <v>0</v>
      </c>
      <c r="T351" s="1">
        <v>0</v>
      </c>
      <c r="U351" s="1">
        <v>26800</v>
      </c>
    </row>
    <row r="352" spans="1:22" ht="60" customHeight="1" x14ac:dyDescent="0.2">
      <c r="A352" s="78"/>
      <c r="B352" s="78"/>
      <c r="C352" s="78"/>
      <c r="D352" s="6">
        <v>2022</v>
      </c>
      <c r="E352" s="7">
        <f>SUM(F352:I352)</f>
        <v>48800</v>
      </c>
      <c r="F352" s="7">
        <v>0</v>
      </c>
      <c r="G352" s="7">
        <v>0</v>
      </c>
      <c r="H352" s="7">
        <v>0</v>
      </c>
      <c r="I352" s="7">
        <v>48800</v>
      </c>
      <c r="J352" s="80"/>
      <c r="K352" s="83"/>
      <c r="L352" s="83"/>
      <c r="M352" s="86"/>
      <c r="N352" s="151"/>
      <c r="O352" s="152"/>
      <c r="P352" s="8">
        <v>2022</v>
      </c>
      <c r="Q352" s="1">
        <f>SUM(R352:U352)</f>
        <v>48800</v>
      </c>
      <c r="R352" s="1">
        <v>0</v>
      </c>
      <c r="S352" s="1">
        <v>0</v>
      </c>
      <c r="T352" s="1">
        <v>0</v>
      </c>
      <c r="U352" s="1">
        <v>48800</v>
      </c>
      <c r="V352" s="8"/>
    </row>
    <row r="353" spans="1:22" ht="66" customHeight="1" x14ac:dyDescent="0.2">
      <c r="A353" s="78"/>
      <c r="B353" s="78"/>
      <c r="C353" s="78"/>
      <c r="D353" s="6">
        <v>2023</v>
      </c>
      <c r="E353" s="7">
        <f>SUM(F353:I353)</f>
        <v>0</v>
      </c>
      <c r="F353" s="7">
        <v>0</v>
      </c>
      <c r="G353" s="7">
        <v>0</v>
      </c>
      <c r="H353" s="7">
        <v>0</v>
      </c>
      <c r="I353" s="7">
        <v>0</v>
      </c>
      <c r="J353" s="80"/>
      <c r="K353" s="83"/>
      <c r="L353" s="83"/>
      <c r="M353" s="86"/>
      <c r="N353" s="151"/>
      <c r="O353" s="152"/>
      <c r="P353" s="8">
        <v>2023</v>
      </c>
      <c r="Q353" s="1">
        <f>SUM(R353:U353)</f>
        <v>49240</v>
      </c>
      <c r="R353" s="1">
        <v>0</v>
      </c>
      <c r="S353" s="1">
        <v>0</v>
      </c>
      <c r="T353" s="1">
        <v>0</v>
      </c>
      <c r="U353" s="1">
        <v>49240</v>
      </c>
    </row>
    <row r="354" spans="1:22" ht="84.75" customHeight="1" x14ac:dyDescent="0.2">
      <c r="A354" s="78"/>
      <c r="B354" s="78"/>
      <c r="C354" s="78"/>
      <c r="D354" s="6">
        <v>2024</v>
      </c>
      <c r="E354" s="7">
        <f>SUM(F354:I354)</f>
        <v>0</v>
      </c>
      <c r="F354" s="7">
        <v>0</v>
      </c>
      <c r="G354" s="7">
        <v>0</v>
      </c>
      <c r="H354" s="7">
        <v>0</v>
      </c>
      <c r="I354" s="7">
        <v>0</v>
      </c>
      <c r="J354" s="80"/>
      <c r="K354" s="83"/>
      <c r="L354" s="83"/>
      <c r="M354" s="86"/>
      <c r="N354" s="151"/>
      <c r="O354" s="152"/>
      <c r="P354" s="8">
        <v>2024</v>
      </c>
      <c r="Q354" s="1">
        <f>SUM(R354:U354)</f>
        <v>0</v>
      </c>
      <c r="R354" s="1">
        <v>0</v>
      </c>
      <c r="S354" s="1">
        <v>0</v>
      </c>
      <c r="T354" s="1">
        <v>0</v>
      </c>
      <c r="U354" s="1">
        <v>0</v>
      </c>
      <c r="V354" s="41" t="s">
        <v>255</v>
      </c>
    </row>
    <row r="355" spans="1:22" ht="43.5" customHeight="1" x14ac:dyDescent="0.2">
      <c r="A355" s="79"/>
      <c r="B355" s="79"/>
      <c r="C355" s="79"/>
      <c r="D355" s="6">
        <v>2025</v>
      </c>
      <c r="E355" s="7">
        <f>SUM(F355:I355)</f>
        <v>0</v>
      </c>
      <c r="F355" s="7">
        <v>0</v>
      </c>
      <c r="G355" s="7">
        <v>0</v>
      </c>
      <c r="H355" s="7">
        <v>0</v>
      </c>
      <c r="I355" s="7">
        <v>0</v>
      </c>
      <c r="J355" s="82"/>
      <c r="K355" s="84"/>
      <c r="L355" s="84"/>
      <c r="M355" s="87"/>
      <c r="N355" s="153"/>
      <c r="O355" s="154"/>
      <c r="P355" s="25">
        <v>2025</v>
      </c>
      <c r="Q355" s="1">
        <f>SUM(R355:U355)</f>
        <v>0</v>
      </c>
      <c r="R355" s="1">
        <v>0</v>
      </c>
      <c r="S355" s="1">
        <v>0</v>
      </c>
      <c r="T355" s="1">
        <v>0</v>
      </c>
      <c r="U355" s="1">
        <v>0</v>
      </c>
    </row>
    <row r="356" spans="1:22" ht="17.25" customHeight="1" x14ac:dyDescent="0.2">
      <c r="A356" s="118" t="s">
        <v>71</v>
      </c>
      <c r="B356" s="124" t="s">
        <v>366</v>
      </c>
      <c r="C356" s="120">
        <v>2021</v>
      </c>
      <c r="D356" s="6" t="s">
        <v>3</v>
      </c>
      <c r="E356" s="7">
        <f>SUM(E357:E361)</f>
        <v>10505.499999999998</v>
      </c>
      <c r="F356" s="7">
        <f>SUM(F357:F361)</f>
        <v>598.79999999999995</v>
      </c>
      <c r="G356" s="7">
        <f>SUM(G357:G361)</f>
        <v>9381.4</v>
      </c>
      <c r="H356" s="7">
        <f>SUM(H357:H361)</f>
        <v>525.29999999999995</v>
      </c>
      <c r="I356" s="7">
        <f>SUM(I357:I361)</f>
        <v>0</v>
      </c>
      <c r="J356" s="119" t="s">
        <v>230</v>
      </c>
      <c r="K356" s="120" t="s">
        <v>229</v>
      </c>
      <c r="L356" s="120" t="s">
        <v>84</v>
      </c>
      <c r="M356" s="116" t="s">
        <v>228</v>
      </c>
      <c r="N356" s="155" t="s">
        <v>367</v>
      </c>
      <c r="O356" s="156"/>
      <c r="P356" s="8" t="s">
        <v>3</v>
      </c>
      <c r="Q356" s="1">
        <f>SUM(Q357:Q361)</f>
        <v>10505.5</v>
      </c>
      <c r="R356" s="1">
        <f>SUM(R357:R361)</f>
        <v>951.92</v>
      </c>
      <c r="S356" s="1">
        <f>SUM(S357:S361)</f>
        <v>9028.2800000000007</v>
      </c>
      <c r="T356" s="1">
        <f>SUM(T357:T361)</f>
        <v>525.29999999999995</v>
      </c>
      <c r="U356" s="1">
        <f>SUM(U357:U361)</f>
        <v>0</v>
      </c>
    </row>
    <row r="357" spans="1:22" ht="17.25" customHeight="1" x14ac:dyDescent="0.2">
      <c r="A357" s="78"/>
      <c r="B357" s="78"/>
      <c r="C357" s="78"/>
      <c r="D357" s="6">
        <v>2021</v>
      </c>
      <c r="E357" s="7">
        <f>F357+G357+H357+I357</f>
        <v>10505.499999999998</v>
      </c>
      <c r="F357" s="7">
        <v>598.79999999999995</v>
      </c>
      <c r="G357" s="7">
        <v>9381.4</v>
      </c>
      <c r="H357" s="7">
        <v>525.29999999999995</v>
      </c>
      <c r="I357" s="7">
        <v>0</v>
      </c>
      <c r="J357" s="80"/>
      <c r="K357" s="83"/>
      <c r="L357" s="83"/>
      <c r="M357" s="86"/>
      <c r="N357" s="122"/>
      <c r="O357" s="157"/>
      <c r="P357" s="8">
        <v>2021</v>
      </c>
      <c r="Q357" s="1">
        <f>SUM(R357:U357)</f>
        <v>10505.5</v>
      </c>
      <c r="R357" s="12">
        <v>951.92</v>
      </c>
      <c r="S357" s="12">
        <v>9028.2800000000007</v>
      </c>
      <c r="T357" s="12">
        <v>525.29999999999995</v>
      </c>
      <c r="U357" s="17">
        <v>0</v>
      </c>
      <c r="V357" s="40"/>
    </row>
    <row r="358" spans="1:22" ht="17.25" customHeight="1" x14ac:dyDescent="0.2">
      <c r="A358" s="78"/>
      <c r="B358" s="78"/>
      <c r="C358" s="78"/>
      <c r="D358" s="6">
        <v>2022</v>
      </c>
      <c r="E358" s="7">
        <f>F358+G358+H358+I358</f>
        <v>0</v>
      </c>
      <c r="F358" s="7">
        <v>0</v>
      </c>
      <c r="G358" s="7">
        <v>0</v>
      </c>
      <c r="H358" s="7">
        <v>0</v>
      </c>
      <c r="I358" s="7">
        <v>0</v>
      </c>
      <c r="J358" s="80"/>
      <c r="K358" s="83"/>
      <c r="L358" s="83"/>
      <c r="M358" s="86"/>
      <c r="N358" s="122"/>
      <c r="O358" s="157"/>
      <c r="P358" s="8">
        <v>2022</v>
      </c>
      <c r="Q358" s="1">
        <f>SUM(R358:U358)</f>
        <v>0</v>
      </c>
      <c r="R358" s="1">
        <v>0</v>
      </c>
      <c r="S358" s="1">
        <v>0</v>
      </c>
      <c r="T358" s="1">
        <v>0</v>
      </c>
      <c r="U358" s="1">
        <v>0</v>
      </c>
    </row>
    <row r="359" spans="1:22" ht="17.25" customHeight="1" x14ac:dyDescent="0.2">
      <c r="A359" s="78"/>
      <c r="B359" s="78"/>
      <c r="C359" s="78"/>
      <c r="D359" s="6">
        <v>2023</v>
      </c>
      <c r="E359" s="7">
        <f>F359+G359+H359+I359</f>
        <v>0</v>
      </c>
      <c r="F359" s="7">
        <v>0</v>
      </c>
      <c r="G359" s="7">
        <v>0</v>
      </c>
      <c r="H359" s="7">
        <v>0</v>
      </c>
      <c r="I359" s="7">
        <v>0</v>
      </c>
      <c r="J359" s="80"/>
      <c r="K359" s="83"/>
      <c r="L359" s="83"/>
      <c r="M359" s="86"/>
      <c r="N359" s="122"/>
      <c r="O359" s="157"/>
      <c r="P359" s="8">
        <v>2023</v>
      </c>
      <c r="Q359" s="1">
        <f>SUM(R359:U359)</f>
        <v>0</v>
      </c>
      <c r="R359" s="1">
        <v>0</v>
      </c>
      <c r="S359" s="1">
        <v>0</v>
      </c>
      <c r="T359" s="1">
        <v>0</v>
      </c>
      <c r="U359" s="1">
        <v>0</v>
      </c>
    </row>
    <row r="360" spans="1:22" ht="17.25" customHeight="1" x14ac:dyDescent="0.2">
      <c r="A360" s="78"/>
      <c r="B360" s="78"/>
      <c r="C360" s="78"/>
      <c r="D360" s="6">
        <v>2024</v>
      </c>
      <c r="E360" s="7">
        <f>F360+G360+H360+I360</f>
        <v>0</v>
      </c>
      <c r="F360" s="7">
        <v>0</v>
      </c>
      <c r="G360" s="7">
        <v>0</v>
      </c>
      <c r="H360" s="7">
        <v>0</v>
      </c>
      <c r="I360" s="7">
        <v>0</v>
      </c>
      <c r="J360" s="80"/>
      <c r="K360" s="83"/>
      <c r="L360" s="83"/>
      <c r="M360" s="86"/>
      <c r="N360" s="122"/>
      <c r="O360" s="157"/>
      <c r="P360" s="8">
        <v>2024</v>
      </c>
      <c r="Q360" s="1">
        <f>SUM(R360:U360)</f>
        <v>0</v>
      </c>
      <c r="R360" s="1">
        <v>0</v>
      </c>
      <c r="S360" s="1">
        <v>0</v>
      </c>
      <c r="T360" s="1">
        <v>0</v>
      </c>
      <c r="U360" s="1">
        <v>0</v>
      </c>
    </row>
    <row r="361" spans="1:22" ht="17.25" customHeight="1" x14ac:dyDescent="0.2">
      <c r="A361" s="79"/>
      <c r="B361" s="79"/>
      <c r="C361" s="79"/>
      <c r="D361" s="6">
        <v>2025</v>
      </c>
      <c r="E361" s="7">
        <f>F361+G361+H361+I361</f>
        <v>0</v>
      </c>
      <c r="F361" s="7">
        <v>0</v>
      </c>
      <c r="G361" s="7">
        <v>0</v>
      </c>
      <c r="H361" s="7">
        <v>0</v>
      </c>
      <c r="I361" s="7">
        <v>0</v>
      </c>
      <c r="J361" s="82"/>
      <c r="K361" s="84"/>
      <c r="L361" s="84"/>
      <c r="M361" s="87"/>
      <c r="N361" s="114"/>
      <c r="O361" s="158"/>
      <c r="P361" s="25">
        <v>2025</v>
      </c>
      <c r="Q361" s="1">
        <f>SUM(R361:U361)</f>
        <v>0</v>
      </c>
      <c r="R361" s="1">
        <v>0</v>
      </c>
      <c r="S361" s="1">
        <v>0</v>
      </c>
      <c r="T361" s="1">
        <v>0</v>
      </c>
      <c r="U361" s="1">
        <v>0</v>
      </c>
    </row>
    <row r="362" spans="1:22" s="34" customFormat="1" ht="20.25" customHeight="1" x14ac:dyDescent="0.2">
      <c r="A362" s="118" t="s">
        <v>72</v>
      </c>
      <c r="B362" s="124" t="s">
        <v>364</v>
      </c>
      <c r="C362" s="120" t="s">
        <v>119</v>
      </c>
      <c r="D362" s="6" t="s">
        <v>3</v>
      </c>
      <c r="E362" s="7">
        <f>SUM(E363:E367)</f>
        <v>27291.88</v>
      </c>
      <c r="F362" s="7">
        <f>SUM(F363:F367)</f>
        <v>24494.080000000002</v>
      </c>
      <c r="G362" s="7">
        <f>SUM(G363:G367)</f>
        <v>0</v>
      </c>
      <c r="H362" s="7">
        <f>SUM(H363:H367)</f>
        <v>2797.8</v>
      </c>
      <c r="I362" s="7">
        <f>SUM(I363:I367)</f>
        <v>0</v>
      </c>
      <c r="J362" s="119" t="s">
        <v>231</v>
      </c>
      <c r="K362" s="120" t="s">
        <v>88</v>
      </c>
      <c r="L362" s="120" t="s">
        <v>84</v>
      </c>
      <c r="M362" s="116" t="s">
        <v>132</v>
      </c>
      <c r="N362" s="159" t="s">
        <v>365</v>
      </c>
      <c r="O362" s="150"/>
      <c r="P362" s="8" t="s">
        <v>3</v>
      </c>
      <c r="Q362" s="1">
        <f>SUM(Q363:Q367)</f>
        <v>25783.243000000002</v>
      </c>
      <c r="R362" s="1">
        <f>SUM(R363:R367)</f>
        <v>12331.08</v>
      </c>
      <c r="S362" s="1">
        <f>SUM(S363:S367)</f>
        <v>12163</v>
      </c>
      <c r="T362" s="1">
        <f>SUM(T363:T367)</f>
        <v>1289.163</v>
      </c>
      <c r="U362" s="1">
        <f>SUM(U363:U367)</f>
        <v>0</v>
      </c>
      <c r="V362" s="33"/>
    </row>
    <row r="363" spans="1:22" s="34" customFormat="1" ht="20.25" customHeight="1" x14ac:dyDescent="0.2">
      <c r="A363" s="78"/>
      <c r="B363" s="78"/>
      <c r="C363" s="78"/>
      <c r="D363" s="6">
        <v>2021</v>
      </c>
      <c r="E363" s="7">
        <f>SUM(F363:I363)</f>
        <v>0</v>
      </c>
      <c r="F363" s="7">
        <v>0</v>
      </c>
      <c r="G363" s="7">
        <v>0</v>
      </c>
      <c r="H363" s="7">
        <v>0</v>
      </c>
      <c r="I363" s="7">
        <v>0</v>
      </c>
      <c r="J363" s="80"/>
      <c r="K363" s="83"/>
      <c r="L363" s="83"/>
      <c r="M363" s="86"/>
      <c r="N363" s="151"/>
      <c r="O363" s="152"/>
      <c r="P363" s="8">
        <v>2021</v>
      </c>
      <c r="Q363" s="1">
        <f>SUM(R363:U363)</f>
        <v>0</v>
      </c>
      <c r="R363" s="1">
        <v>0</v>
      </c>
      <c r="S363" s="1">
        <v>0</v>
      </c>
      <c r="T363" s="1">
        <v>0</v>
      </c>
      <c r="U363" s="1">
        <v>0</v>
      </c>
      <c r="V363" s="33"/>
    </row>
    <row r="364" spans="1:22" s="34" customFormat="1" ht="20.25" customHeight="1" x14ac:dyDescent="0.2">
      <c r="A364" s="78"/>
      <c r="B364" s="78"/>
      <c r="C364" s="78"/>
      <c r="D364" s="6">
        <v>2022</v>
      </c>
      <c r="E364" s="7">
        <f>SUM(F364:I364)</f>
        <v>27291.88</v>
      </c>
      <c r="F364" s="7">
        <v>24494.080000000002</v>
      </c>
      <c r="G364" s="7"/>
      <c r="H364" s="7">
        <v>2797.8</v>
      </c>
      <c r="I364" s="7"/>
      <c r="J364" s="80"/>
      <c r="K364" s="83"/>
      <c r="L364" s="83"/>
      <c r="M364" s="86"/>
      <c r="N364" s="151"/>
      <c r="O364" s="152"/>
      <c r="P364" s="8">
        <v>2022</v>
      </c>
      <c r="Q364" s="1">
        <f>SUM(R364:U364)</f>
        <v>25783.243000000002</v>
      </c>
      <c r="R364" s="35">
        <v>12331.08</v>
      </c>
      <c r="S364" s="27">
        <v>12163</v>
      </c>
      <c r="T364" s="35">
        <v>1289.163</v>
      </c>
      <c r="U364" s="27">
        <v>0</v>
      </c>
      <c r="V364" s="33"/>
    </row>
    <row r="365" spans="1:22" s="34" customFormat="1" ht="20.25" customHeight="1" x14ac:dyDescent="0.2">
      <c r="A365" s="78"/>
      <c r="B365" s="78"/>
      <c r="C365" s="78"/>
      <c r="D365" s="6">
        <v>2023</v>
      </c>
      <c r="E365" s="7">
        <f>SUM(F365:I365)</f>
        <v>0</v>
      </c>
      <c r="F365" s="7">
        <v>0</v>
      </c>
      <c r="G365" s="7">
        <v>0</v>
      </c>
      <c r="H365" s="7">
        <v>0</v>
      </c>
      <c r="I365" s="7">
        <v>0</v>
      </c>
      <c r="J365" s="80"/>
      <c r="K365" s="83"/>
      <c r="L365" s="83"/>
      <c r="M365" s="86"/>
      <c r="N365" s="151"/>
      <c r="O365" s="152"/>
      <c r="P365" s="8">
        <v>2023</v>
      </c>
      <c r="Q365" s="1">
        <f>SUM(R365:U365)</f>
        <v>0</v>
      </c>
      <c r="R365" s="1">
        <v>0</v>
      </c>
      <c r="S365" s="1">
        <v>0</v>
      </c>
      <c r="T365" s="1">
        <v>0</v>
      </c>
      <c r="U365" s="1">
        <v>0</v>
      </c>
      <c r="V365" s="33"/>
    </row>
    <row r="366" spans="1:22" s="34" customFormat="1" ht="20.25" customHeight="1" x14ac:dyDescent="0.2">
      <c r="A366" s="78"/>
      <c r="B366" s="78"/>
      <c r="C366" s="78"/>
      <c r="D366" s="6">
        <v>2024</v>
      </c>
      <c r="E366" s="7">
        <f>SUM(F366:I366)</f>
        <v>0</v>
      </c>
      <c r="F366" s="7">
        <v>0</v>
      </c>
      <c r="G366" s="7">
        <v>0</v>
      </c>
      <c r="H366" s="7">
        <v>0</v>
      </c>
      <c r="I366" s="7">
        <v>0</v>
      </c>
      <c r="J366" s="80"/>
      <c r="K366" s="83"/>
      <c r="L366" s="83"/>
      <c r="M366" s="86"/>
      <c r="N366" s="151"/>
      <c r="O366" s="152"/>
      <c r="P366" s="8">
        <v>2024</v>
      </c>
      <c r="Q366" s="1">
        <f>SUM(R366:U366)</f>
        <v>0</v>
      </c>
      <c r="R366" s="1">
        <v>0</v>
      </c>
      <c r="S366" s="1">
        <v>0</v>
      </c>
      <c r="T366" s="1">
        <v>0</v>
      </c>
      <c r="U366" s="1">
        <v>0</v>
      </c>
      <c r="V366" s="33"/>
    </row>
    <row r="367" spans="1:22" s="39" customFormat="1" ht="20.25" customHeight="1" x14ac:dyDescent="0.2">
      <c r="A367" s="145"/>
      <c r="B367" s="145"/>
      <c r="C367" s="145"/>
      <c r="D367" s="36">
        <v>2025</v>
      </c>
      <c r="E367" s="37">
        <f>SUM(F367:I367)</f>
        <v>0</v>
      </c>
      <c r="F367" s="37">
        <v>0</v>
      </c>
      <c r="G367" s="37">
        <v>0</v>
      </c>
      <c r="H367" s="37">
        <v>0</v>
      </c>
      <c r="I367" s="37">
        <v>0</v>
      </c>
      <c r="J367" s="146"/>
      <c r="K367" s="147"/>
      <c r="L367" s="147"/>
      <c r="M367" s="148"/>
      <c r="N367" s="153"/>
      <c r="O367" s="154"/>
      <c r="P367" s="8">
        <v>2025</v>
      </c>
      <c r="Q367" s="1">
        <f>SUM(R367:U367)</f>
        <v>0</v>
      </c>
      <c r="R367" s="1">
        <v>0</v>
      </c>
      <c r="S367" s="1">
        <v>0</v>
      </c>
      <c r="T367" s="1">
        <v>0</v>
      </c>
      <c r="U367" s="1">
        <v>0</v>
      </c>
      <c r="V367" s="38"/>
    </row>
    <row r="368" spans="1:22" ht="57" customHeight="1" x14ac:dyDescent="0.2">
      <c r="A368" s="118" t="s">
        <v>73</v>
      </c>
      <c r="B368" s="124" t="s">
        <v>362</v>
      </c>
      <c r="C368" s="120" t="s">
        <v>48</v>
      </c>
      <c r="D368" s="2" t="s">
        <v>3</v>
      </c>
      <c r="E368" s="3">
        <f>E369+E370+E371+E372+E373</f>
        <v>50000</v>
      </c>
      <c r="F368" s="3">
        <f>F369+F370+F371+F372+F373</f>
        <v>30000</v>
      </c>
      <c r="G368" s="3">
        <f>G369+G370+G371+G372+G373</f>
        <v>0</v>
      </c>
      <c r="H368" s="3">
        <f>H369+H370+H371+H372+H373</f>
        <v>2000</v>
      </c>
      <c r="I368" s="3">
        <f>I369+I370+I371+I372+I373</f>
        <v>18000</v>
      </c>
      <c r="J368" s="119" t="s">
        <v>232</v>
      </c>
      <c r="K368" s="120" t="s">
        <v>88</v>
      </c>
      <c r="L368" s="120" t="s">
        <v>84</v>
      </c>
      <c r="M368" s="116" t="s">
        <v>233</v>
      </c>
      <c r="N368" s="159" t="s">
        <v>363</v>
      </c>
      <c r="O368" s="150"/>
      <c r="P368" s="21" t="s">
        <v>3</v>
      </c>
      <c r="Q368" s="53">
        <f>SUM(Q369:Q373)</f>
        <v>0</v>
      </c>
      <c r="R368" s="53">
        <f>SUM(R369:R373)</f>
        <v>0</v>
      </c>
      <c r="S368" s="53">
        <f>SUM(S369:S373)</f>
        <v>0</v>
      </c>
      <c r="T368" s="53">
        <f>SUM(T369:T373)</f>
        <v>0</v>
      </c>
      <c r="U368" s="53">
        <f>SUM(U369:U373)</f>
        <v>0</v>
      </c>
    </row>
    <row r="369" spans="1:22" ht="72.75" customHeight="1" x14ac:dyDescent="0.2">
      <c r="A369" s="78"/>
      <c r="B369" s="78"/>
      <c r="C369" s="78"/>
      <c r="D369" s="6">
        <v>2021</v>
      </c>
      <c r="E369" s="7">
        <f>F369+G369+H369+I369</f>
        <v>0</v>
      </c>
      <c r="F369" s="7">
        <v>0</v>
      </c>
      <c r="G369" s="7">
        <v>0</v>
      </c>
      <c r="H369" s="7">
        <v>0</v>
      </c>
      <c r="I369" s="7">
        <v>0</v>
      </c>
      <c r="J369" s="80"/>
      <c r="K369" s="83"/>
      <c r="L369" s="83"/>
      <c r="M369" s="86"/>
      <c r="N369" s="151"/>
      <c r="O369" s="152"/>
      <c r="P369" s="8">
        <v>2021</v>
      </c>
      <c r="Q369" s="1">
        <f>SUM(R369:U369)</f>
        <v>0</v>
      </c>
      <c r="R369" s="27">
        <v>0</v>
      </c>
      <c r="S369" s="27">
        <v>0</v>
      </c>
      <c r="T369" s="27">
        <v>0</v>
      </c>
      <c r="U369" s="27">
        <v>0</v>
      </c>
    </row>
    <row r="370" spans="1:22" ht="53.25" customHeight="1" x14ac:dyDescent="0.2">
      <c r="A370" s="78"/>
      <c r="B370" s="78"/>
      <c r="C370" s="78"/>
      <c r="D370" s="6">
        <v>2022</v>
      </c>
      <c r="E370" s="7">
        <f>F370+G370+H370+I370</f>
        <v>3000</v>
      </c>
      <c r="F370" s="7">
        <v>0</v>
      </c>
      <c r="G370" s="7">
        <v>0</v>
      </c>
      <c r="H370" s="7">
        <v>0</v>
      </c>
      <c r="I370" s="7">
        <v>3000</v>
      </c>
      <c r="J370" s="80"/>
      <c r="K370" s="83"/>
      <c r="L370" s="83"/>
      <c r="M370" s="86"/>
      <c r="N370" s="151"/>
      <c r="O370" s="152"/>
      <c r="P370" s="8">
        <v>2022</v>
      </c>
      <c r="Q370" s="1">
        <f>SUM(R370:U370)</f>
        <v>0</v>
      </c>
      <c r="R370" s="27">
        <v>0</v>
      </c>
      <c r="S370" s="27">
        <v>0</v>
      </c>
      <c r="T370" s="27">
        <v>0</v>
      </c>
      <c r="U370" s="27">
        <v>0</v>
      </c>
    </row>
    <row r="371" spans="1:22" ht="52.5" customHeight="1" x14ac:dyDescent="0.2">
      <c r="A371" s="78"/>
      <c r="B371" s="78"/>
      <c r="C371" s="78"/>
      <c r="D371" s="6">
        <v>2023</v>
      </c>
      <c r="E371" s="7">
        <f>F371+G371+H371+I371</f>
        <v>31000</v>
      </c>
      <c r="F371" s="7">
        <v>15000</v>
      </c>
      <c r="G371" s="7">
        <v>0</v>
      </c>
      <c r="H371" s="7">
        <v>1000</v>
      </c>
      <c r="I371" s="7">
        <v>15000</v>
      </c>
      <c r="J371" s="80"/>
      <c r="K371" s="83"/>
      <c r="L371" s="83"/>
      <c r="M371" s="86"/>
      <c r="N371" s="151"/>
      <c r="O371" s="152"/>
      <c r="P371" s="8">
        <v>2023</v>
      </c>
      <c r="Q371" s="1">
        <f>SUM(R371:U371)</f>
        <v>0</v>
      </c>
      <c r="R371" s="27">
        <v>0</v>
      </c>
      <c r="S371" s="27">
        <v>0</v>
      </c>
      <c r="T371" s="27">
        <v>0</v>
      </c>
      <c r="U371" s="27">
        <v>0</v>
      </c>
    </row>
    <row r="372" spans="1:22" ht="54" customHeight="1" x14ac:dyDescent="0.2">
      <c r="A372" s="78"/>
      <c r="B372" s="78"/>
      <c r="C372" s="78"/>
      <c r="D372" s="6">
        <v>2024</v>
      </c>
      <c r="E372" s="7">
        <f>F372+G372+H372+I372</f>
        <v>16000</v>
      </c>
      <c r="F372" s="7">
        <v>15000</v>
      </c>
      <c r="G372" s="7">
        <v>0</v>
      </c>
      <c r="H372" s="7">
        <v>1000</v>
      </c>
      <c r="I372" s="7">
        <v>0</v>
      </c>
      <c r="J372" s="80"/>
      <c r="K372" s="83"/>
      <c r="L372" s="83"/>
      <c r="M372" s="86"/>
      <c r="N372" s="151"/>
      <c r="O372" s="152"/>
      <c r="P372" s="8">
        <v>2024</v>
      </c>
      <c r="Q372" s="1">
        <f>SUM(R372:U372)</f>
        <v>0</v>
      </c>
      <c r="R372" s="27">
        <v>0</v>
      </c>
      <c r="S372" s="27">
        <v>0</v>
      </c>
      <c r="T372" s="27">
        <v>0</v>
      </c>
      <c r="U372" s="27">
        <v>0</v>
      </c>
    </row>
    <row r="373" spans="1:22" ht="43.5" customHeight="1" x14ac:dyDescent="0.2">
      <c r="A373" s="79"/>
      <c r="B373" s="79"/>
      <c r="C373" s="79"/>
      <c r="D373" s="6">
        <v>2025</v>
      </c>
      <c r="E373" s="7">
        <f>F373+G373+H373+I373</f>
        <v>0</v>
      </c>
      <c r="F373" s="7">
        <v>0</v>
      </c>
      <c r="G373" s="7">
        <v>0</v>
      </c>
      <c r="H373" s="7">
        <v>0</v>
      </c>
      <c r="I373" s="7">
        <v>0</v>
      </c>
      <c r="J373" s="82"/>
      <c r="K373" s="84"/>
      <c r="L373" s="84"/>
      <c r="M373" s="87"/>
      <c r="N373" s="153"/>
      <c r="O373" s="154"/>
      <c r="P373" s="25">
        <v>2025</v>
      </c>
      <c r="Q373" s="16">
        <f>SUM(R373:U373)</f>
        <v>0</v>
      </c>
      <c r="R373" s="27">
        <v>0</v>
      </c>
      <c r="S373" s="27">
        <v>0</v>
      </c>
      <c r="T373" s="27">
        <v>0</v>
      </c>
      <c r="U373" s="27">
        <v>0</v>
      </c>
    </row>
    <row r="374" spans="1:22" ht="56.25" customHeight="1" x14ac:dyDescent="0.2">
      <c r="A374" s="118" t="s">
        <v>74</v>
      </c>
      <c r="B374" s="119" t="s">
        <v>360</v>
      </c>
      <c r="C374" s="120">
        <v>2021</v>
      </c>
      <c r="D374" s="6" t="s">
        <v>3</v>
      </c>
      <c r="E374" s="7">
        <f>SUM(E375:E379)</f>
        <v>101000</v>
      </c>
      <c r="F374" s="7">
        <f>SUM(F375:F379)</f>
        <v>43500</v>
      </c>
      <c r="G374" s="7">
        <f>SUM(G375:G379)</f>
        <v>45000</v>
      </c>
      <c r="H374" s="7">
        <f>SUM(H375:H379)</f>
        <v>1500</v>
      </c>
      <c r="I374" s="7">
        <f>SUM(I375:I379)</f>
        <v>11000</v>
      </c>
      <c r="J374" s="119" t="s">
        <v>234</v>
      </c>
      <c r="K374" s="120" t="s">
        <v>229</v>
      </c>
      <c r="L374" s="120" t="s">
        <v>84</v>
      </c>
      <c r="M374" s="116" t="s">
        <v>235</v>
      </c>
      <c r="N374" s="159" t="s">
        <v>361</v>
      </c>
      <c r="O374" s="150"/>
      <c r="P374" s="8" t="s">
        <v>3</v>
      </c>
      <c r="Q374" s="1">
        <f>SUM(Q375:Q379)</f>
        <v>84788.530000000013</v>
      </c>
      <c r="R374" s="1">
        <f>SUM(R375:R379)</f>
        <v>35407.086000000003</v>
      </c>
      <c r="S374" s="1">
        <f>SUM(S375:S379)</f>
        <v>45000</v>
      </c>
      <c r="T374" s="1">
        <f>SUM(T375:T379)</f>
        <v>631.45399999999995</v>
      </c>
      <c r="U374" s="1">
        <f>SUM(U375:U379)</f>
        <v>3749.99</v>
      </c>
    </row>
    <row r="375" spans="1:22" ht="46.5" customHeight="1" x14ac:dyDescent="0.2">
      <c r="A375" s="78"/>
      <c r="B375" s="78"/>
      <c r="C375" s="78"/>
      <c r="D375" s="6">
        <v>2021</v>
      </c>
      <c r="E375" s="7">
        <f t="shared" ref="E375:E385" si="32">SUM(F375:I375)</f>
        <v>101000</v>
      </c>
      <c r="F375" s="7">
        <v>43500</v>
      </c>
      <c r="G375" s="7">
        <v>45000</v>
      </c>
      <c r="H375" s="7">
        <v>1500</v>
      </c>
      <c r="I375" s="7">
        <v>11000</v>
      </c>
      <c r="J375" s="80"/>
      <c r="K375" s="83"/>
      <c r="L375" s="83"/>
      <c r="M375" s="86"/>
      <c r="N375" s="151"/>
      <c r="O375" s="152"/>
      <c r="P375" s="8">
        <v>2021</v>
      </c>
      <c r="Q375" s="1">
        <f>SUM(R375:U375)</f>
        <v>80407.08600000001</v>
      </c>
      <c r="R375" s="1">
        <v>35407.086000000003</v>
      </c>
      <c r="S375" s="1">
        <v>45000</v>
      </c>
      <c r="T375" s="1">
        <v>0</v>
      </c>
      <c r="U375" s="54">
        <v>0</v>
      </c>
    </row>
    <row r="376" spans="1:22" ht="75.75" customHeight="1" x14ac:dyDescent="0.2">
      <c r="A376" s="78"/>
      <c r="B376" s="78"/>
      <c r="C376" s="78"/>
      <c r="D376" s="6">
        <v>2022</v>
      </c>
      <c r="E376" s="7">
        <f t="shared" si="32"/>
        <v>0</v>
      </c>
      <c r="F376" s="7">
        <v>0</v>
      </c>
      <c r="G376" s="7">
        <v>0</v>
      </c>
      <c r="H376" s="7">
        <v>0</v>
      </c>
      <c r="I376" s="7">
        <v>0</v>
      </c>
      <c r="J376" s="80"/>
      <c r="K376" s="83"/>
      <c r="L376" s="83"/>
      <c r="M376" s="86"/>
      <c r="N376" s="151"/>
      <c r="O376" s="152"/>
      <c r="P376" s="8">
        <v>2022</v>
      </c>
      <c r="Q376" s="1">
        <f>SUM(R376:U376)</f>
        <v>0</v>
      </c>
      <c r="R376" s="1">
        <v>0</v>
      </c>
      <c r="S376" s="1">
        <v>0</v>
      </c>
      <c r="T376" s="1">
        <v>0</v>
      </c>
      <c r="U376" s="1">
        <v>0</v>
      </c>
    </row>
    <row r="377" spans="1:22" ht="98.25" customHeight="1" x14ac:dyDescent="0.2">
      <c r="A377" s="78"/>
      <c r="B377" s="78"/>
      <c r="C377" s="78"/>
      <c r="D377" s="6">
        <v>2023</v>
      </c>
      <c r="E377" s="7">
        <f t="shared" si="32"/>
        <v>0</v>
      </c>
      <c r="F377" s="7">
        <v>0</v>
      </c>
      <c r="G377" s="7">
        <v>0</v>
      </c>
      <c r="H377" s="7">
        <v>0</v>
      </c>
      <c r="I377" s="7">
        <v>0</v>
      </c>
      <c r="J377" s="80"/>
      <c r="K377" s="83"/>
      <c r="L377" s="83"/>
      <c r="M377" s="86"/>
      <c r="N377" s="151"/>
      <c r="O377" s="152"/>
      <c r="P377" s="8">
        <v>2023</v>
      </c>
      <c r="Q377" s="1">
        <f>SUM(R377:U377)</f>
        <v>631.45399999999995</v>
      </c>
      <c r="R377" s="1">
        <v>0</v>
      </c>
      <c r="S377" s="1">
        <v>0</v>
      </c>
      <c r="T377" s="1">
        <f>400+231.454</f>
        <v>631.45399999999995</v>
      </c>
      <c r="U377" s="1">
        <v>0</v>
      </c>
    </row>
    <row r="378" spans="1:22" ht="119.25" customHeight="1" x14ac:dyDescent="0.2">
      <c r="A378" s="78"/>
      <c r="B378" s="78"/>
      <c r="C378" s="78"/>
      <c r="D378" s="6">
        <v>2024</v>
      </c>
      <c r="E378" s="7">
        <f t="shared" si="32"/>
        <v>0</v>
      </c>
      <c r="F378" s="7">
        <v>0</v>
      </c>
      <c r="G378" s="7">
        <v>0</v>
      </c>
      <c r="H378" s="7">
        <v>0</v>
      </c>
      <c r="I378" s="7">
        <v>0</v>
      </c>
      <c r="J378" s="80"/>
      <c r="K378" s="83"/>
      <c r="L378" s="83"/>
      <c r="M378" s="86"/>
      <c r="N378" s="151"/>
      <c r="O378" s="152"/>
      <c r="P378" s="8">
        <v>2024</v>
      </c>
      <c r="Q378" s="1">
        <f>SUM(R378:U378)</f>
        <v>3749.99</v>
      </c>
      <c r="R378" s="1">
        <v>0</v>
      </c>
      <c r="S378" s="1">
        <v>0</v>
      </c>
      <c r="T378" s="1">
        <v>0</v>
      </c>
      <c r="U378" s="1">
        <f>1150+494.44425+447.46086+548.48285+534.24368+575.35836</f>
        <v>3749.99</v>
      </c>
    </row>
    <row r="379" spans="1:22" ht="142.5" customHeight="1" x14ac:dyDescent="0.2">
      <c r="A379" s="79"/>
      <c r="B379" s="79"/>
      <c r="C379" s="79"/>
      <c r="D379" s="6">
        <v>2025</v>
      </c>
      <c r="E379" s="7">
        <f t="shared" si="32"/>
        <v>0</v>
      </c>
      <c r="F379" s="7">
        <v>0</v>
      </c>
      <c r="G379" s="7">
        <v>0</v>
      </c>
      <c r="H379" s="7">
        <v>0</v>
      </c>
      <c r="I379" s="7">
        <v>0</v>
      </c>
      <c r="J379" s="82"/>
      <c r="K379" s="84"/>
      <c r="L379" s="84"/>
      <c r="M379" s="87"/>
      <c r="N379" s="153"/>
      <c r="O379" s="154"/>
      <c r="P379" s="25">
        <v>2025</v>
      </c>
      <c r="Q379" s="16">
        <f>SUM(R379:U379)</f>
        <v>0</v>
      </c>
      <c r="R379" s="1">
        <v>0</v>
      </c>
      <c r="S379" s="1">
        <v>0</v>
      </c>
      <c r="T379" s="1">
        <v>0</v>
      </c>
      <c r="U379" s="1">
        <v>0</v>
      </c>
    </row>
    <row r="380" spans="1:22" ht="57.75" customHeight="1" x14ac:dyDescent="0.2">
      <c r="A380" s="118" t="s">
        <v>75</v>
      </c>
      <c r="B380" s="124" t="s">
        <v>359</v>
      </c>
      <c r="C380" s="120" t="s">
        <v>59</v>
      </c>
      <c r="D380" s="6" t="s">
        <v>3</v>
      </c>
      <c r="E380" s="7">
        <f>SUM(E381:E385)</f>
        <v>50000</v>
      </c>
      <c r="F380" s="7">
        <f>SUM(F381:F385)</f>
        <v>33000</v>
      </c>
      <c r="G380" s="7">
        <f>SUM(G381:G385)</f>
        <v>0</v>
      </c>
      <c r="H380" s="7">
        <f>SUM(H381:H385)</f>
        <v>2000</v>
      </c>
      <c r="I380" s="7">
        <f>SUM(I381:I385)</f>
        <v>15000</v>
      </c>
      <c r="J380" s="119" t="s">
        <v>236</v>
      </c>
      <c r="K380" s="120" t="s">
        <v>88</v>
      </c>
      <c r="L380" s="120" t="s">
        <v>84</v>
      </c>
      <c r="M380" s="116" t="s">
        <v>237</v>
      </c>
      <c r="N380" s="159" t="s">
        <v>358</v>
      </c>
      <c r="O380" s="150"/>
      <c r="P380" s="8" t="s">
        <v>3</v>
      </c>
      <c r="Q380" s="1">
        <f>SUM(Q381:Q385)</f>
        <v>1270.8</v>
      </c>
      <c r="R380" s="1">
        <f>SUM(R381:R385)</f>
        <v>0</v>
      </c>
      <c r="S380" s="1">
        <f>SUM(S381:S385)</f>
        <v>0</v>
      </c>
      <c r="T380" s="1">
        <f>SUM(T381:T385)</f>
        <v>1270.8</v>
      </c>
      <c r="U380" s="1">
        <f>SUM(U381:U385)</f>
        <v>0</v>
      </c>
    </row>
    <row r="381" spans="1:22" ht="69.75" customHeight="1" x14ac:dyDescent="0.2">
      <c r="A381" s="78"/>
      <c r="B381" s="78"/>
      <c r="C381" s="78"/>
      <c r="D381" s="6">
        <v>2021</v>
      </c>
      <c r="E381" s="7">
        <f t="shared" si="32"/>
        <v>0</v>
      </c>
      <c r="F381" s="7">
        <v>0</v>
      </c>
      <c r="G381" s="7">
        <v>0</v>
      </c>
      <c r="H381" s="7">
        <v>0</v>
      </c>
      <c r="I381" s="7">
        <v>0</v>
      </c>
      <c r="J381" s="80"/>
      <c r="K381" s="83"/>
      <c r="L381" s="83"/>
      <c r="M381" s="86"/>
      <c r="N381" s="151"/>
      <c r="O381" s="152"/>
      <c r="P381" s="8">
        <v>2021</v>
      </c>
      <c r="Q381" s="1">
        <f>SUM(R381:U381)</f>
        <v>0</v>
      </c>
      <c r="R381" s="27">
        <v>0</v>
      </c>
      <c r="S381" s="27">
        <v>0</v>
      </c>
      <c r="T381" s="27">
        <v>0</v>
      </c>
      <c r="U381" s="27">
        <v>0</v>
      </c>
    </row>
    <row r="382" spans="1:22" ht="42.75" customHeight="1" x14ac:dyDescent="0.2">
      <c r="A382" s="78"/>
      <c r="B382" s="78"/>
      <c r="C382" s="78"/>
      <c r="D382" s="6">
        <v>2022</v>
      </c>
      <c r="E382" s="7">
        <f t="shared" si="32"/>
        <v>3000</v>
      </c>
      <c r="F382" s="7">
        <v>0</v>
      </c>
      <c r="G382" s="7">
        <v>0</v>
      </c>
      <c r="H382" s="7">
        <v>0</v>
      </c>
      <c r="I382" s="7">
        <v>3000</v>
      </c>
      <c r="J382" s="80"/>
      <c r="K382" s="83"/>
      <c r="L382" s="83"/>
      <c r="M382" s="86"/>
      <c r="N382" s="151"/>
      <c r="O382" s="152"/>
      <c r="P382" s="8">
        <v>2022</v>
      </c>
      <c r="Q382" s="1">
        <f>SUM(R382:U382)</f>
        <v>0</v>
      </c>
      <c r="R382" s="27">
        <v>0</v>
      </c>
      <c r="S382" s="27">
        <v>0</v>
      </c>
      <c r="T382" s="27">
        <v>0</v>
      </c>
      <c r="U382" s="27">
        <v>0</v>
      </c>
      <c r="V382" s="8" t="s">
        <v>255</v>
      </c>
    </row>
    <row r="383" spans="1:22" ht="47.25" customHeight="1" x14ac:dyDescent="0.2">
      <c r="A383" s="78"/>
      <c r="B383" s="78"/>
      <c r="C383" s="78"/>
      <c r="D383" s="6">
        <v>2023</v>
      </c>
      <c r="E383" s="7">
        <f t="shared" si="32"/>
        <v>0</v>
      </c>
      <c r="F383" s="7">
        <v>0</v>
      </c>
      <c r="G383" s="7">
        <v>0</v>
      </c>
      <c r="H383" s="7">
        <v>0</v>
      </c>
      <c r="I383" s="7">
        <v>0</v>
      </c>
      <c r="J383" s="80"/>
      <c r="K383" s="83"/>
      <c r="L383" s="83"/>
      <c r="M383" s="86"/>
      <c r="N383" s="151"/>
      <c r="O383" s="152"/>
      <c r="P383" s="8">
        <v>2023</v>
      </c>
      <c r="Q383" s="1">
        <f>SUM(R383:U383)</f>
        <v>0</v>
      </c>
      <c r="R383" s="27">
        <v>0</v>
      </c>
      <c r="S383" s="27">
        <v>0</v>
      </c>
      <c r="T383" s="27">
        <v>0</v>
      </c>
      <c r="U383" s="27">
        <v>0</v>
      </c>
      <c r="V383" s="8" t="s">
        <v>255</v>
      </c>
    </row>
    <row r="384" spans="1:22" ht="20.25" customHeight="1" x14ac:dyDescent="0.2">
      <c r="A384" s="78"/>
      <c r="B384" s="78"/>
      <c r="C384" s="78"/>
      <c r="D384" s="6">
        <v>2024</v>
      </c>
      <c r="E384" s="7">
        <f>SUM(F384:I384)</f>
        <v>47000</v>
      </c>
      <c r="F384" s="7">
        <v>33000</v>
      </c>
      <c r="G384" s="7">
        <v>0</v>
      </c>
      <c r="H384" s="7">
        <v>2000</v>
      </c>
      <c r="I384" s="7">
        <v>12000</v>
      </c>
      <c r="J384" s="80"/>
      <c r="K384" s="83"/>
      <c r="L384" s="83"/>
      <c r="M384" s="86"/>
      <c r="N384" s="151"/>
      <c r="O384" s="152"/>
      <c r="P384" s="8">
        <v>2024</v>
      </c>
      <c r="Q384" s="1">
        <f>SUM(R384:U384)</f>
        <v>1270.8</v>
      </c>
      <c r="R384" s="27">
        <v>0</v>
      </c>
      <c r="S384" s="27">
        <v>0</v>
      </c>
      <c r="T384" s="27">
        <f>1270.8</f>
        <v>1270.8</v>
      </c>
      <c r="U384" s="27">
        <v>0</v>
      </c>
    </row>
    <row r="385" spans="1:21" ht="40.5" customHeight="1" x14ac:dyDescent="0.2">
      <c r="A385" s="79"/>
      <c r="B385" s="79"/>
      <c r="C385" s="79"/>
      <c r="D385" s="6">
        <v>2025</v>
      </c>
      <c r="E385" s="7">
        <f t="shared" si="32"/>
        <v>0</v>
      </c>
      <c r="F385" s="7">
        <v>0</v>
      </c>
      <c r="G385" s="7">
        <v>0</v>
      </c>
      <c r="H385" s="7">
        <v>0</v>
      </c>
      <c r="I385" s="7">
        <v>0</v>
      </c>
      <c r="J385" s="82"/>
      <c r="K385" s="84"/>
      <c r="L385" s="84"/>
      <c r="M385" s="87"/>
      <c r="N385" s="153"/>
      <c r="O385" s="154"/>
      <c r="P385" s="25">
        <v>2025</v>
      </c>
      <c r="Q385" s="16">
        <f>SUM(R385:U385)</f>
        <v>0</v>
      </c>
      <c r="R385" s="27">
        <v>0</v>
      </c>
      <c r="S385" s="27">
        <v>0</v>
      </c>
      <c r="T385" s="27">
        <v>0</v>
      </c>
      <c r="U385" s="27">
        <v>0</v>
      </c>
    </row>
    <row r="386" spans="1:21" ht="14.25" customHeight="1" x14ac:dyDescent="0.2">
      <c r="A386" s="118" t="s">
        <v>76</v>
      </c>
      <c r="B386" s="124" t="s">
        <v>356</v>
      </c>
      <c r="C386" s="120">
        <v>2021</v>
      </c>
      <c r="D386" s="6" t="s">
        <v>3</v>
      </c>
      <c r="E386" s="7">
        <f>SUM(E387:E391)</f>
        <v>16764.400000000001</v>
      </c>
      <c r="F386" s="7">
        <f>SUM(F387:F391)</f>
        <v>955.6</v>
      </c>
      <c r="G386" s="7">
        <f>SUM(G387:G391)</f>
        <v>14970.6</v>
      </c>
      <c r="H386" s="7">
        <f>SUM(H387:H391)</f>
        <v>838.2</v>
      </c>
      <c r="I386" s="7">
        <f>SUM(I387:I391)</f>
        <v>0</v>
      </c>
      <c r="J386" s="119" t="s">
        <v>238</v>
      </c>
      <c r="K386" s="120" t="s">
        <v>229</v>
      </c>
      <c r="L386" s="120" t="s">
        <v>84</v>
      </c>
      <c r="M386" s="116" t="s">
        <v>228</v>
      </c>
      <c r="N386" s="155" t="s">
        <v>357</v>
      </c>
      <c r="O386" s="156"/>
      <c r="P386" s="8" t="s">
        <v>3</v>
      </c>
      <c r="Q386" s="1">
        <f>SUM(Q387:Q391)</f>
        <v>16764.399999999998</v>
      </c>
      <c r="R386" s="1">
        <f>SUM(R387:R391)</f>
        <v>1519.05</v>
      </c>
      <c r="S386" s="1">
        <f>SUM(S387:S391)</f>
        <v>14407.15</v>
      </c>
      <c r="T386" s="1">
        <f>SUM(T387:T391)</f>
        <v>838.2</v>
      </c>
      <c r="U386" s="1">
        <f>SUM(U387:U391)</f>
        <v>0</v>
      </c>
    </row>
    <row r="387" spans="1:21" x14ac:dyDescent="0.2">
      <c r="A387" s="78"/>
      <c r="B387" s="78"/>
      <c r="C387" s="78"/>
      <c r="D387" s="6">
        <v>2021</v>
      </c>
      <c r="E387" s="7">
        <f>SUM(F387:I387)</f>
        <v>16764.400000000001</v>
      </c>
      <c r="F387" s="7">
        <v>955.6</v>
      </c>
      <c r="G387" s="7">
        <v>14970.6</v>
      </c>
      <c r="H387" s="7">
        <v>838.2</v>
      </c>
      <c r="I387" s="7">
        <v>0</v>
      </c>
      <c r="J387" s="80"/>
      <c r="K387" s="83"/>
      <c r="L387" s="83"/>
      <c r="M387" s="86"/>
      <c r="N387" s="122"/>
      <c r="O387" s="157"/>
      <c r="P387" s="8">
        <v>2021</v>
      </c>
      <c r="Q387" s="1">
        <f t="shared" ref="Q387:Q397" si="33">SUM(R387:U387)</f>
        <v>16764.399999999998</v>
      </c>
      <c r="R387" s="12">
        <v>1519.05</v>
      </c>
      <c r="S387" s="12">
        <v>14407.15</v>
      </c>
      <c r="T387" s="12">
        <v>838.2</v>
      </c>
      <c r="U387" s="17">
        <v>0</v>
      </c>
    </row>
    <row r="388" spans="1:21" x14ac:dyDescent="0.2">
      <c r="A388" s="78"/>
      <c r="B388" s="78"/>
      <c r="C388" s="78"/>
      <c r="D388" s="6">
        <v>2022</v>
      </c>
      <c r="E388" s="7">
        <f>SUM(F388:I388)</f>
        <v>0</v>
      </c>
      <c r="F388" s="7">
        <v>0</v>
      </c>
      <c r="G388" s="7">
        <v>0</v>
      </c>
      <c r="H388" s="7">
        <v>0</v>
      </c>
      <c r="I388" s="7">
        <v>0</v>
      </c>
      <c r="J388" s="80"/>
      <c r="K388" s="83"/>
      <c r="L388" s="83"/>
      <c r="M388" s="86"/>
      <c r="N388" s="122"/>
      <c r="O388" s="157"/>
      <c r="P388" s="8">
        <v>2022</v>
      </c>
      <c r="Q388" s="1">
        <f t="shared" si="33"/>
        <v>0</v>
      </c>
      <c r="R388" s="1">
        <v>0</v>
      </c>
      <c r="S388" s="1">
        <v>0</v>
      </c>
      <c r="T388" s="1">
        <v>0</v>
      </c>
      <c r="U388" s="1">
        <v>0</v>
      </c>
    </row>
    <row r="389" spans="1:21" x14ac:dyDescent="0.2">
      <c r="A389" s="78"/>
      <c r="B389" s="78"/>
      <c r="C389" s="78"/>
      <c r="D389" s="6">
        <v>2023</v>
      </c>
      <c r="E389" s="7">
        <f>SUM(F389:I389)</f>
        <v>0</v>
      </c>
      <c r="F389" s="7">
        <v>0</v>
      </c>
      <c r="G389" s="7">
        <v>0</v>
      </c>
      <c r="H389" s="7">
        <v>0</v>
      </c>
      <c r="I389" s="7">
        <v>0</v>
      </c>
      <c r="J389" s="80"/>
      <c r="K389" s="83"/>
      <c r="L389" s="83"/>
      <c r="M389" s="86"/>
      <c r="N389" s="122"/>
      <c r="O389" s="157"/>
      <c r="P389" s="8">
        <v>2023</v>
      </c>
      <c r="Q389" s="1">
        <f t="shared" si="33"/>
        <v>0</v>
      </c>
      <c r="R389" s="1">
        <v>0</v>
      </c>
      <c r="S389" s="1">
        <v>0</v>
      </c>
      <c r="T389" s="1">
        <v>0</v>
      </c>
      <c r="U389" s="1">
        <v>0</v>
      </c>
    </row>
    <row r="390" spans="1:21" x14ac:dyDescent="0.2">
      <c r="A390" s="78"/>
      <c r="B390" s="78"/>
      <c r="C390" s="78"/>
      <c r="D390" s="6">
        <v>2024</v>
      </c>
      <c r="E390" s="7">
        <f>SUM(F390:I390)</f>
        <v>0</v>
      </c>
      <c r="F390" s="7">
        <v>0</v>
      </c>
      <c r="G390" s="7">
        <v>0</v>
      </c>
      <c r="H390" s="7">
        <v>0</v>
      </c>
      <c r="I390" s="7">
        <v>0</v>
      </c>
      <c r="J390" s="80"/>
      <c r="K390" s="83"/>
      <c r="L390" s="83"/>
      <c r="M390" s="86"/>
      <c r="N390" s="122"/>
      <c r="O390" s="157"/>
      <c r="P390" s="8">
        <v>2024</v>
      </c>
      <c r="Q390" s="1">
        <f t="shared" si="33"/>
        <v>0</v>
      </c>
      <c r="R390" s="1">
        <v>0</v>
      </c>
      <c r="S390" s="1">
        <v>0</v>
      </c>
      <c r="T390" s="1">
        <v>0</v>
      </c>
      <c r="U390" s="1">
        <v>0</v>
      </c>
    </row>
    <row r="391" spans="1:21" ht="18" customHeight="1" x14ac:dyDescent="0.2">
      <c r="A391" s="79"/>
      <c r="B391" s="79"/>
      <c r="C391" s="79"/>
      <c r="D391" s="6">
        <v>2025</v>
      </c>
      <c r="E391" s="7">
        <f>SUM(F391:I391)</f>
        <v>0</v>
      </c>
      <c r="F391" s="7">
        <v>0</v>
      </c>
      <c r="G391" s="7">
        <v>0</v>
      </c>
      <c r="H391" s="7">
        <v>0</v>
      </c>
      <c r="I391" s="7">
        <v>0</v>
      </c>
      <c r="J391" s="82"/>
      <c r="K391" s="84"/>
      <c r="L391" s="84"/>
      <c r="M391" s="87"/>
      <c r="N391" s="114"/>
      <c r="O391" s="158"/>
      <c r="P391" s="25">
        <v>2025</v>
      </c>
      <c r="Q391" s="16">
        <f t="shared" si="33"/>
        <v>0</v>
      </c>
      <c r="R391" s="1">
        <v>0</v>
      </c>
      <c r="S391" s="1">
        <v>0</v>
      </c>
      <c r="T391" s="1">
        <v>0</v>
      </c>
      <c r="U391" s="1">
        <v>0</v>
      </c>
    </row>
    <row r="392" spans="1:21" ht="78" customHeight="1" x14ac:dyDescent="0.2">
      <c r="A392" s="118" t="s">
        <v>118</v>
      </c>
      <c r="B392" s="124" t="s">
        <v>354</v>
      </c>
      <c r="C392" s="120">
        <v>2022</v>
      </c>
      <c r="D392" s="6" t="s">
        <v>3</v>
      </c>
      <c r="E392" s="7">
        <f>SUM(E393:E397)</f>
        <v>30718.196080000002</v>
      </c>
      <c r="F392" s="7">
        <f>SUM(F393:F397)</f>
        <v>29182.29608</v>
      </c>
      <c r="G392" s="7">
        <f>SUM(G393:G397)</f>
        <v>0</v>
      </c>
      <c r="H392" s="7">
        <f>SUM(H393:H397)</f>
        <v>1535.9</v>
      </c>
      <c r="I392" s="7">
        <f>SUM(I393:I397)</f>
        <v>0</v>
      </c>
      <c r="J392" s="119" t="s">
        <v>239</v>
      </c>
      <c r="K392" s="120" t="s">
        <v>88</v>
      </c>
      <c r="L392" s="120" t="s">
        <v>84</v>
      </c>
      <c r="M392" s="116" t="s">
        <v>117</v>
      </c>
      <c r="N392" s="159" t="s">
        <v>355</v>
      </c>
      <c r="O392" s="150"/>
      <c r="P392" s="8" t="s">
        <v>3</v>
      </c>
      <c r="Q392" s="16">
        <f>SUM(Q393:Q397)</f>
        <v>60224.388449999999</v>
      </c>
      <c r="R392" s="1">
        <f>SUM(R393:R397)</f>
        <v>57213.169029999997</v>
      </c>
      <c r="S392" s="1">
        <f>SUM(S393:S397)</f>
        <v>0</v>
      </c>
      <c r="T392" s="1">
        <f>SUM(T393:T397)</f>
        <v>3011.2194199999999</v>
      </c>
      <c r="U392" s="1">
        <f>SUM(U393:U397)</f>
        <v>0</v>
      </c>
    </row>
    <row r="393" spans="1:21" ht="74.25" customHeight="1" x14ac:dyDescent="0.2">
      <c r="A393" s="78"/>
      <c r="B393" s="78"/>
      <c r="C393" s="78"/>
      <c r="D393" s="6">
        <v>2021</v>
      </c>
      <c r="E393" s="7">
        <f>SUM(F393:I393)</f>
        <v>0</v>
      </c>
      <c r="F393" s="7">
        <v>0</v>
      </c>
      <c r="G393" s="7">
        <v>0</v>
      </c>
      <c r="H393" s="7">
        <v>0</v>
      </c>
      <c r="I393" s="7">
        <v>0</v>
      </c>
      <c r="J393" s="80"/>
      <c r="K393" s="83"/>
      <c r="L393" s="83"/>
      <c r="M393" s="86"/>
      <c r="N393" s="151"/>
      <c r="O393" s="152"/>
      <c r="P393" s="8">
        <v>2021</v>
      </c>
      <c r="Q393" s="1">
        <f t="shared" si="33"/>
        <v>0</v>
      </c>
      <c r="R393" s="1">
        <v>0</v>
      </c>
      <c r="S393" s="1">
        <v>0</v>
      </c>
      <c r="T393" s="1">
        <v>0</v>
      </c>
      <c r="U393" s="1">
        <v>0</v>
      </c>
    </row>
    <row r="394" spans="1:21" ht="81" customHeight="1" x14ac:dyDescent="0.2">
      <c r="A394" s="78"/>
      <c r="B394" s="78"/>
      <c r="C394" s="78"/>
      <c r="D394" s="6">
        <v>2022</v>
      </c>
      <c r="E394" s="7">
        <f>SUM(F394:I394)</f>
        <v>30718.196080000002</v>
      </c>
      <c r="F394" s="7">
        <v>29182.29608</v>
      </c>
      <c r="G394" s="7">
        <v>0</v>
      </c>
      <c r="H394" s="7">
        <v>1535.9</v>
      </c>
      <c r="I394" s="7">
        <v>0</v>
      </c>
      <c r="J394" s="80"/>
      <c r="K394" s="83"/>
      <c r="L394" s="83"/>
      <c r="M394" s="86"/>
      <c r="N394" s="151"/>
      <c r="O394" s="152"/>
      <c r="P394" s="8">
        <v>2022</v>
      </c>
      <c r="Q394" s="1">
        <f t="shared" si="33"/>
        <v>60224.388449999999</v>
      </c>
      <c r="R394" s="1">
        <v>57213.169029999997</v>
      </c>
      <c r="S394" s="1">
        <v>0</v>
      </c>
      <c r="T394" s="1">
        <v>3011.2194199999999</v>
      </c>
      <c r="U394" s="1">
        <v>0</v>
      </c>
    </row>
    <row r="395" spans="1:21" ht="39" customHeight="1" x14ac:dyDescent="0.2">
      <c r="A395" s="78"/>
      <c r="B395" s="78"/>
      <c r="C395" s="78"/>
      <c r="D395" s="6">
        <v>2023</v>
      </c>
      <c r="E395" s="7">
        <f>SUM(F395:I395)</f>
        <v>0</v>
      </c>
      <c r="F395" s="7">
        <v>0</v>
      </c>
      <c r="G395" s="7">
        <v>0</v>
      </c>
      <c r="H395" s="7">
        <v>0</v>
      </c>
      <c r="I395" s="7">
        <v>0</v>
      </c>
      <c r="J395" s="80"/>
      <c r="K395" s="83"/>
      <c r="L395" s="83"/>
      <c r="M395" s="86"/>
      <c r="N395" s="151"/>
      <c r="O395" s="152"/>
      <c r="P395" s="8">
        <v>2023</v>
      </c>
      <c r="Q395" s="1">
        <f t="shared" si="33"/>
        <v>0</v>
      </c>
      <c r="R395" s="1">
        <v>0</v>
      </c>
      <c r="S395" s="1">
        <v>0</v>
      </c>
      <c r="T395" s="1">
        <v>0</v>
      </c>
      <c r="U395" s="1">
        <v>0</v>
      </c>
    </row>
    <row r="396" spans="1:21" ht="36" customHeight="1" x14ac:dyDescent="0.2">
      <c r="A396" s="78"/>
      <c r="B396" s="78"/>
      <c r="C396" s="78"/>
      <c r="D396" s="6">
        <v>2024</v>
      </c>
      <c r="E396" s="7">
        <f>SUM(F396:I396)</f>
        <v>0</v>
      </c>
      <c r="F396" s="7">
        <v>0</v>
      </c>
      <c r="G396" s="7">
        <v>0</v>
      </c>
      <c r="H396" s="7">
        <v>0</v>
      </c>
      <c r="I396" s="7">
        <v>0</v>
      </c>
      <c r="J396" s="80"/>
      <c r="K396" s="83"/>
      <c r="L396" s="83"/>
      <c r="M396" s="86"/>
      <c r="N396" s="151"/>
      <c r="O396" s="152"/>
      <c r="P396" s="8">
        <v>2024</v>
      </c>
      <c r="Q396" s="1">
        <f t="shared" si="33"/>
        <v>0</v>
      </c>
      <c r="R396" s="1">
        <v>0</v>
      </c>
      <c r="S396" s="1">
        <v>0</v>
      </c>
      <c r="T396" s="1">
        <v>0</v>
      </c>
      <c r="U396" s="1">
        <v>0</v>
      </c>
    </row>
    <row r="397" spans="1:21" ht="29.25" customHeight="1" x14ac:dyDescent="0.2">
      <c r="A397" s="79"/>
      <c r="B397" s="79"/>
      <c r="C397" s="79"/>
      <c r="D397" s="6">
        <v>2025</v>
      </c>
      <c r="E397" s="7">
        <f>SUM(F397:I397)</f>
        <v>0</v>
      </c>
      <c r="F397" s="7">
        <v>0</v>
      </c>
      <c r="G397" s="7">
        <v>0</v>
      </c>
      <c r="H397" s="7">
        <v>0</v>
      </c>
      <c r="I397" s="7">
        <v>0</v>
      </c>
      <c r="J397" s="82"/>
      <c r="K397" s="84"/>
      <c r="L397" s="84"/>
      <c r="M397" s="87"/>
      <c r="N397" s="153"/>
      <c r="O397" s="154"/>
      <c r="P397" s="25">
        <v>2025</v>
      </c>
      <c r="Q397" s="1">
        <f t="shared" si="33"/>
        <v>0</v>
      </c>
      <c r="R397" s="1">
        <v>0</v>
      </c>
      <c r="S397" s="1">
        <v>0</v>
      </c>
      <c r="T397" s="1">
        <v>0</v>
      </c>
      <c r="U397" s="1">
        <v>0</v>
      </c>
    </row>
    <row r="398" spans="1:21" ht="45.75" customHeight="1" x14ac:dyDescent="0.2">
      <c r="A398" s="118" t="s">
        <v>144</v>
      </c>
      <c r="B398" s="124" t="s">
        <v>352</v>
      </c>
      <c r="C398" s="120" t="s">
        <v>65</v>
      </c>
      <c r="D398" s="6" t="s">
        <v>3</v>
      </c>
      <c r="E398" s="7">
        <f>E399+E400+E401+E402+E403</f>
        <v>1050</v>
      </c>
      <c r="F398" s="7">
        <f>F399+F400+F401+F402+F403</f>
        <v>0</v>
      </c>
      <c r="G398" s="7">
        <f>G399+G400+G401+G402+G403</f>
        <v>0</v>
      </c>
      <c r="H398" s="7">
        <f>H399+H400+H401+H402+H403</f>
        <v>0</v>
      </c>
      <c r="I398" s="7">
        <f>I399+I400+I401+I402+I403</f>
        <v>1050</v>
      </c>
      <c r="J398" s="119" t="s">
        <v>240</v>
      </c>
      <c r="K398" s="120" t="s">
        <v>88</v>
      </c>
      <c r="L398" s="120" t="s">
        <v>84</v>
      </c>
      <c r="M398" s="116" t="s">
        <v>117</v>
      </c>
      <c r="N398" s="149" t="s">
        <v>353</v>
      </c>
      <c r="O398" s="150"/>
      <c r="P398" s="8" t="s">
        <v>3</v>
      </c>
      <c r="Q398" s="1">
        <f>SUM(Q399:Q403)</f>
        <v>1050</v>
      </c>
      <c r="R398" s="1">
        <f>SUM(R399:R403)</f>
        <v>0</v>
      </c>
      <c r="S398" s="1">
        <f>SUM(S399:S403)</f>
        <v>0</v>
      </c>
      <c r="T398" s="1">
        <f>SUM(T399:T403)</f>
        <v>0</v>
      </c>
      <c r="U398" s="1">
        <f>SUM(U399:U403)</f>
        <v>1050</v>
      </c>
    </row>
    <row r="399" spans="1:21" ht="48" customHeight="1" x14ac:dyDescent="0.2">
      <c r="A399" s="78"/>
      <c r="B399" s="78"/>
      <c r="C399" s="78"/>
      <c r="D399" s="6">
        <v>2021</v>
      </c>
      <c r="E399" s="7">
        <f>F399+G399+H399+I399</f>
        <v>0</v>
      </c>
      <c r="F399" s="7">
        <v>0</v>
      </c>
      <c r="G399" s="7">
        <v>0</v>
      </c>
      <c r="H399" s="7">
        <v>0</v>
      </c>
      <c r="I399" s="7">
        <v>0</v>
      </c>
      <c r="J399" s="80"/>
      <c r="K399" s="83"/>
      <c r="L399" s="83"/>
      <c r="M399" s="86"/>
      <c r="N399" s="151"/>
      <c r="O399" s="152"/>
      <c r="P399" s="8">
        <v>2021</v>
      </c>
      <c r="Q399" s="1">
        <f>SUM(R399:U399)</f>
        <v>420</v>
      </c>
      <c r="R399" s="1">
        <v>0</v>
      </c>
      <c r="S399" s="1">
        <v>0</v>
      </c>
      <c r="T399" s="1">
        <v>0</v>
      </c>
      <c r="U399" s="1">
        <v>420</v>
      </c>
    </row>
    <row r="400" spans="1:21" ht="30" customHeight="1" x14ac:dyDescent="0.2">
      <c r="A400" s="78"/>
      <c r="B400" s="78"/>
      <c r="C400" s="78"/>
      <c r="D400" s="6">
        <v>2022</v>
      </c>
      <c r="E400" s="7">
        <f>F400+G400+H400+I400</f>
        <v>1050</v>
      </c>
      <c r="F400" s="7">
        <v>0</v>
      </c>
      <c r="G400" s="7">
        <v>0</v>
      </c>
      <c r="H400" s="7">
        <v>0</v>
      </c>
      <c r="I400" s="7">
        <v>1050</v>
      </c>
      <c r="J400" s="80"/>
      <c r="K400" s="83"/>
      <c r="L400" s="83"/>
      <c r="M400" s="86"/>
      <c r="N400" s="151"/>
      <c r="O400" s="152"/>
      <c r="P400" s="8">
        <v>2022</v>
      </c>
      <c r="Q400" s="1">
        <f>SUM(R400:U400)</f>
        <v>0</v>
      </c>
      <c r="R400" s="1">
        <v>0</v>
      </c>
      <c r="S400" s="1">
        <v>0</v>
      </c>
      <c r="T400" s="1">
        <v>0</v>
      </c>
      <c r="U400" s="1">
        <v>0</v>
      </c>
    </row>
    <row r="401" spans="1:22" x14ac:dyDescent="0.2">
      <c r="A401" s="78"/>
      <c r="B401" s="78"/>
      <c r="C401" s="78"/>
      <c r="D401" s="6">
        <v>2023</v>
      </c>
      <c r="E401" s="7">
        <f>F401+G401+H401+I401</f>
        <v>0</v>
      </c>
      <c r="F401" s="7">
        <v>0</v>
      </c>
      <c r="G401" s="7">
        <v>0</v>
      </c>
      <c r="H401" s="7">
        <v>0</v>
      </c>
      <c r="I401" s="7">
        <v>0</v>
      </c>
      <c r="J401" s="80"/>
      <c r="K401" s="83"/>
      <c r="L401" s="83"/>
      <c r="M401" s="86"/>
      <c r="N401" s="151"/>
      <c r="O401" s="152"/>
      <c r="P401" s="8">
        <v>2023</v>
      </c>
      <c r="Q401" s="1">
        <f>SUM(R401:U401)</f>
        <v>0</v>
      </c>
      <c r="R401" s="1">
        <v>0</v>
      </c>
      <c r="S401" s="1">
        <v>0</v>
      </c>
      <c r="T401" s="1">
        <v>0</v>
      </c>
      <c r="U401" s="1">
        <v>0</v>
      </c>
    </row>
    <row r="402" spans="1:22" x14ac:dyDescent="0.2">
      <c r="A402" s="78"/>
      <c r="B402" s="78"/>
      <c r="C402" s="78"/>
      <c r="D402" s="6">
        <v>2024</v>
      </c>
      <c r="E402" s="7">
        <f>F402+G402+H402+I402</f>
        <v>0</v>
      </c>
      <c r="F402" s="7">
        <v>0</v>
      </c>
      <c r="G402" s="7">
        <v>0</v>
      </c>
      <c r="H402" s="7">
        <v>0</v>
      </c>
      <c r="I402" s="7">
        <v>0</v>
      </c>
      <c r="J402" s="80"/>
      <c r="K402" s="83"/>
      <c r="L402" s="83"/>
      <c r="M402" s="86"/>
      <c r="N402" s="151"/>
      <c r="O402" s="152"/>
      <c r="P402" s="8">
        <v>2024</v>
      </c>
      <c r="Q402" s="1">
        <f>SUM(R402:U402)</f>
        <v>630</v>
      </c>
      <c r="R402" s="1">
        <v>0</v>
      </c>
      <c r="S402" s="1">
        <v>0</v>
      </c>
      <c r="T402" s="1">
        <v>0</v>
      </c>
      <c r="U402" s="1">
        <v>630</v>
      </c>
    </row>
    <row r="403" spans="1:22" ht="27" customHeight="1" x14ac:dyDescent="0.2">
      <c r="A403" s="79"/>
      <c r="B403" s="79"/>
      <c r="C403" s="79"/>
      <c r="D403" s="6">
        <v>2025</v>
      </c>
      <c r="E403" s="7">
        <f>F403+G403+H403+I403</f>
        <v>0</v>
      </c>
      <c r="F403" s="7">
        <v>0</v>
      </c>
      <c r="G403" s="7">
        <v>0</v>
      </c>
      <c r="H403" s="7">
        <v>0</v>
      </c>
      <c r="I403" s="7">
        <v>0</v>
      </c>
      <c r="J403" s="82"/>
      <c r="K403" s="84"/>
      <c r="L403" s="84"/>
      <c r="M403" s="87"/>
      <c r="N403" s="153"/>
      <c r="O403" s="154"/>
      <c r="P403" s="25">
        <v>2025</v>
      </c>
      <c r="Q403" s="16">
        <f>SUM(R403:U403)</f>
        <v>0</v>
      </c>
      <c r="R403" s="1">
        <v>0</v>
      </c>
      <c r="S403" s="1">
        <v>0</v>
      </c>
      <c r="T403" s="1">
        <v>0</v>
      </c>
      <c r="U403" s="1">
        <v>0</v>
      </c>
    </row>
    <row r="404" spans="1:22" ht="210.75" customHeight="1" x14ac:dyDescent="0.2">
      <c r="A404" s="118" t="s">
        <v>145</v>
      </c>
      <c r="B404" s="119" t="s">
        <v>350</v>
      </c>
      <c r="C404" s="120" t="s">
        <v>9</v>
      </c>
      <c r="D404" s="6" t="s">
        <v>3</v>
      </c>
      <c r="E404" s="7">
        <f>SUM(E405:E409)</f>
        <v>230000</v>
      </c>
      <c r="F404" s="7">
        <f>SUM(F405:F409)</f>
        <v>0</v>
      </c>
      <c r="G404" s="7">
        <f>SUM(G405:G409)</f>
        <v>0</v>
      </c>
      <c r="H404" s="7">
        <f>SUM(H405:H409)</f>
        <v>0</v>
      </c>
      <c r="I404" s="7">
        <f>SUM(I405:I409)</f>
        <v>230000</v>
      </c>
      <c r="J404" s="119" t="s">
        <v>241</v>
      </c>
      <c r="K404" s="120" t="s">
        <v>87</v>
      </c>
      <c r="L404" s="120" t="s">
        <v>91</v>
      </c>
      <c r="M404" s="116" t="s">
        <v>242</v>
      </c>
      <c r="N404" s="159" t="s">
        <v>351</v>
      </c>
      <c r="O404" s="150"/>
      <c r="P404" s="8" t="s">
        <v>3</v>
      </c>
      <c r="Q404" s="1">
        <f>SUM(Q405:Q409)</f>
        <v>46000</v>
      </c>
      <c r="R404" s="1">
        <f>SUM(R405:R409)</f>
        <v>0</v>
      </c>
      <c r="S404" s="1">
        <f>SUM(S405:S409)</f>
        <v>0</v>
      </c>
      <c r="T404" s="1">
        <f>SUM(T405:T409)</f>
        <v>0</v>
      </c>
      <c r="U404" s="1">
        <f>SUM(U405:U409)</f>
        <v>46000</v>
      </c>
    </row>
    <row r="405" spans="1:22" ht="156" customHeight="1" x14ac:dyDescent="0.2">
      <c r="A405" s="78"/>
      <c r="B405" s="78"/>
      <c r="C405" s="78"/>
      <c r="D405" s="6">
        <v>2021</v>
      </c>
      <c r="E405" s="7">
        <f>SUM(F405:I405)</f>
        <v>46000</v>
      </c>
      <c r="F405" s="7">
        <v>0</v>
      </c>
      <c r="G405" s="7">
        <v>0</v>
      </c>
      <c r="H405" s="7">
        <v>0</v>
      </c>
      <c r="I405" s="7">
        <v>46000</v>
      </c>
      <c r="J405" s="80"/>
      <c r="K405" s="83"/>
      <c r="L405" s="83"/>
      <c r="M405" s="86"/>
      <c r="N405" s="151"/>
      <c r="O405" s="152"/>
      <c r="P405" s="8">
        <v>2021</v>
      </c>
      <c r="Q405" s="1">
        <f>SUM(R405:U405)</f>
        <v>46000</v>
      </c>
      <c r="R405" s="1">
        <v>0</v>
      </c>
      <c r="S405" s="1">
        <v>0</v>
      </c>
      <c r="T405" s="1">
        <v>0</v>
      </c>
      <c r="U405" s="1">
        <v>46000</v>
      </c>
    </row>
    <row r="406" spans="1:22" ht="251.25" customHeight="1" x14ac:dyDescent="0.2">
      <c r="A406" s="78"/>
      <c r="B406" s="78"/>
      <c r="C406" s="78"/>
      <c r="D406" s="6">
        <v>2022</v>
      </c>
      <c r="E406" s="7">
        <f>SUM(F406:I406)</f>
        <v>46000</v>
      </c>
      <c r="F406" s="7">
        <v>0</v>
      </c>
      <c r="G406" s="7">
        <v>0</v>
      </c>
      <c r="H406" s="7">
        <v>0</v>
      </c>
      <c r="I406" s="7">
        <v>46000</v>
      </c>
      <c r="J406" s="80"/>
      <c r="K406" s="83"/>
      <c r="L406" s="83"/>
      <c r="M406" s="86"/>
      <c r="N406" s="151"/>
      <c r="O406" s="152"/>
      <c r="P406" s="8">
        <v>2022</v>
      </c>
      <c r="Q406" s="1">
        <f>SUM(R406:U406)</f>
        <v>0</v>
      </c>
      <c r="R406" s="1">
        <v>0</v>
      </c>
      <c r="S406" s="1">
        <v>0</v>
      </c>
      <c r="T406" s="1">
        <v>0</v>
      </c>
      <c r="U406" s="1">
        <v>0</v>
      </c>
      <c r="V406" s="8" t="s">
        <v>255</v>
      </c>
    </row>
    <row r="407" spans="1:22" ht="191.25" customHeight="1" x14ac:dyDescent="0.2">
      <c r="A407" s="78"/>
      <c r="B407" s="78"/>
      <c r="C407" s="78"/>
      <c r="D407" s="6">
        <v>2023</v>
      </c>
      <c r="E407" s="7">
        <f>SUM(F407:I407)</f>
        <v>46000</v>
      </c>
      <c r="F407" s="7">
        <v>0</v>
      </c>
      <c r="G407" s="7">
        <v>0</v>
      </c>
      <c r="H407" s="7">
        <v>0</v>
      </c>
      <c r="I407" s="7">
        <v>46000</v>
      </c>
      <c r="J407" s="80"/>
      <c r="K407" s="83"/>
      <c r="L407" s="83"/>
      <c r="M407" s="86"/>
      <c r="N407" s="151"/>
      <c r="O407" s="152"/>
      <c r="P407" s="8">
        <v>2023</v>
      </c>
      <c r="Q407" s="1">
        <f>SUM(R407:U407)</f>
        <v>0</v>
      </c>
      <c r="R407" s="1">
        <v>0</v>
      </c>
      <c r="S407" s="1">
        <v>0</v>
      </c>
      <c r="T407" s="1">
        <v>0</v>
      </c>
      <c r="U407" s="1">
        <v>0</v>
      </c>
      <c r="V407" s="8" t="s">
        <v>255</v>
      </c>
    </row>
    <row r="408" spans="1:22" ht="290.25" customHeight="1" x14ac:dyDescent="0.2">
      <c r="A408" s="78"/>
      <c r="B408" s="78"/>
      <c r="C408" s="78"/>
      <c r="D408" s="6">
        <v>2024</v>
      </c>
      <c r="E408" s="7">
        <f>SUM(F408:I408)</f>
        <v>46000</v>
      </c>
      <c r="F408" s="7">
        <v>0</v>
      </c>
      <c r="G408" s="7">
        <v>0</v>
      </c>
      <c r="H408" s="7">
        <v>0</v>
      </c>
      <c r="I408" s="7">
        <v>46000</v>
      </c>
      <c r="J408" s="80"/>
      <c r="K408" s="83"/>
      <c r="L408" s="83"/>
      <c r="M408" s="86"/>
      <c r="N408" s="151"/>
      <c r="O408" s="152"/>
      <c r="P408" s="8">
        <v>2024</v>
      </c>
      <c r="Q408" s="1">
        <f>SUM(R408:U408)</f>
        <v>0</v>
      </c>
      <c r="R408" s="1">
        <v>0</v>
      </c>
      <c r="S408" s="1">
        <v>0</v>
      </c>
      <c r="T408" s="1">
        <v>0</v>
      </c>
      <c r="U408" s="1">
        <v>0</v>
      </c>
    </row>
    <row r="409" spans="1:22" ht="317.25" customHeight="1" x14ac:dyDescent="0.2">
      <c r="A409" s="78"/>
      <c r="B409" s="78"/>
      <c r="C409" s="78"/>
      <c r="D409" s="18">
        <v>2025</v>
      </c>
      <c r="E409" s="19">
        <f>SUM(F409:I409)</f>
        <v>46000</v>
      </c>
      <c r="F409" s="19">
        <v>0</v>
      </c>
      <c r="G409" s="19">
        <v>0</v>
      </c>
      <c r="H409" s="19">
        <v>0</v>
      </c>
      <c r="I409" s="19">
        <v>46000</v>
      </c>
      <c r="J409" s="80"/>
      <c r="K409" s="83"/>
      <c r="L409" s="83"/>
      <c r="M409" s="86"/>
      <c r="N409" s="153"/>
      <c r="O409" s="154"/>
      <c r="P409" s="25">
        <v>2025</v>
      </c>
      <c r="Q409" s="1">
        <f>SUM(R409:U409)</f>
        <v>0</v>
      </c>
      <c r="R409" s="1">
        <v>0</v>
      </c>
      <c r="S409" s="1">
        <v>0</v>
      </c>
      <c r="T409" s="1">
        <v>0</v>
      </c>
      <c r="U409" s="1">
        <v>0</v>
      </c>
    </row>
    <row r="410" spans="1:22" x14ac:dyDescent="0.2">
      <c r="A410" s="50" t="s">
        <v>77</v>
      </c>
      <c r="B410" s="94" t="s">
        <v>78</v>
      </c>
      <c r="C410" s="71"/>
      <c r="D410" s="71"/>
      <c r="E410" s="71"/>
      <c r="F410" s="71"/>
      <c r="G410" s="71"/>
      <c r="H410" s="71"/>
      <c r="I410" s="71"/>
      <c r="J410" s="71"/>
      <c r="K410" s="71"/>
      <c r="L410" s="71"/>
      <c r="M410" s="71"/>
      <c r="N410" s="95"/>
      <c r="O410" s="95"/>
      <c r="P410" s="95"/>
      <c r="Q410" s="95"/>
      <c r="R410" s="95"/>
      <c r="S410" s="95"/>
      <c r="T410" s="95"/>
      <c r="U410" s="95"/>
    </row>
    <row r="411" spans="1:22" ht="18.75" customHeight="1" x14ac:dyDescent="0.2">
      <c r="A411" s="77" t="s">
        <v>79</v>
      </c>
      <c r="B411" s="80" t="s">
        <v>349</v>
      </c>
      <c r="C411" s="81" t="s">
        <v>9</v>
      </c>
      <c r="D411" s="2" t="s">
        <v>3</v>
      </c>
      <c r="E411" s="3">
        <f>SUM(E412:E416)</f>
        <v>600000</v>
      </c>
      <c r="F411" s="3">
        <f>SUM(F412:F416)</f>
        <v>0</v>
      </c>
      <c r="G411" s="3">
        <f>SUM(G412:G416)</f>
        <v>0</v>
      </c>
      <c r="H411" s="3">
        <f>SUM(H412:H416)</f>
        <v>0</v>
      </c>
      <c r="I411" s="3">
        <f>SUM(I412:I416)</f>
        <v>600000</v>
      </c>
      <c r="J411" s="80" t="s">
        <v>243</v>
      </c>
      <c r="K411" s="81" t="s">
        <v>83</v>
      </c>
      <c r="L411" s="81" t="s">
        <v>101</v>
      </c>
      <c r="M411" s="85" t="s">
        <v>80</v>
      </c>
      <c r="N411" s="155" t="s">
        <v>348</v>
      </c>
      <c r="O411" s="156"/>
      <c r="P411" s="8" t="s">
        <v>3</v>
      </c>
      <c r="Q411" s="1">
        <f>SUM(Q412:Q416)</f>
        <v>0</v>
      </c>
      <c r="R411" s="1">
        <f>SUM(R412:R416)</f>
        <v>0</v>
      </c>
      <c r="S411" s="1">
        <f>SUM(S412:S416)</f>
        <v>0</v>
      </c>
      <c r="T411" s="1">
        <f>SUM(T412:T416)</f>
        <v>0</v>
      </c>
      <c r="U411" s="1">
        <f>SUM(U412:U416)</f>
        <v>0</v>
      </c>
    </row>
    <row r="412" spans="1:22" ht="33.75" x14ac:dyDescent="0.2">
      <c r="A412" s="78"/>
      <c r="B412" s="78"/>
      <c r="C412" s="78"/>
      <c r="D412" s="6">
        <v>2021</v>
      </c>
      <c r="E412" s="7">
        <f>SUM(F412:I412)</f>
        <v>120000</v>
      </c>
      <c r="F412" s="7">
        <v>0</v>
      </c>
      <c r="G412" s="7">
        <v>0</v>
      </c>
      <c r="H412" s="7">
        <v>0</v>
      </c>
      <c r="I412" s="7">
        <v>120000</v>
      </c>
      <c r="J412" s="80"/>
      <c r="K412" s="83"/>
      <c r="L412" s="83"/>
      <c r="M412" s="86"/>
      <c r="N412" s="122"/>
      <c r="O412" s="157"/>
      <c r="P412" s="8">
        <v>2021</v>
      </c>
      <c r="Q412" s="1">
        <f>SUM(R412:U412)</f>
        <v>0</v>
      </c>
      <c r="R412" s="1">
        <v>0</v>
      </c>
      <c r="S412" s="1">
        <v>0</v>
      </c>
      <c r="T412" s="1">
        <v>0</v>
      </c>
      <c r="U412" s="1">
        <v>0</v>
      </c>
      <c r="V412" s="8" t="s">
        <v>255</v>
      </c>
    </row>
    <row r="413" spans="1:22" ht="18.75" customHeight="1" x14ac:dyDescent="0.2">
      <c r="A413" s="78"/>
      <c r="B413" s="78"/>
      <c r="C413" s="78"/>
      <c r="D413" s="6">
        <v>2022</v>
      </c>
      <c r="E413" s="7">
        <f>SUM(F413:I413)</f>
        <v>120000</v>
      </c>
      <c r="F413" s="7">
        <v>0</v>
      </c>
      <c r="G413" s="7">
        <v>0</v>
      </c>
      <c r="H413" s="7">
        <v>0</v>
      </c>
      <c r="I413" s="7">
        <v>120000</v>
      </c>
      <c r="J413" s="80"/>
      <c r="K413" s="83"/>
      <c r="L413" s="83"/>
      <c r="M413" s="86"/>
      <c r="N413" s="122"/>
      <c r="O413" s="157"/>
      <c r="P413" s="8">
        <v>2022</v>
      </c>
      <c r="Q413" s="1">
        <f>SUM(R413:U413)</f>
        <v>0</v>
      </c>
      <c r="R413" s="1">
        <v>0</v>
      </c>
      <c r="S413" s="1">
        <v>0</v>
      </c>
      <c r="T413" s="1">
        <v>0</v>
      </c>
      <c r="U413" s="1">
        <v>0</v>
      </c>
    </row>
    <row r="414" spans="1:22" ht="18.75" customHeight="1" x14ac:dyDescent="0.2">
      <c r="A414" s="78"/>
      <c r="B414" s="78"/>
      <c r="C414" s="78"/>
      <c r="D414" s="6">
        <v>2023</v>
      </c>
      <c r="E414" s="7">
        <f>SUM(F414:I414)</f>
        <v>120000</v>
      </c>
      <c r="F414" s="7">
        <v>0</v>
      </c>
      <c r="G414" s="7">
        <v>0</v>
      </c>
      <c r="H414" s="7">
        <v>0</v>
      </c>
      <c r="I414" s="7">
        <v>120000</v>
      </c>
      <c r="J414" s="80"/>
      <c r="K414" s="83"/>
      <c r="L414" s="83"/>
      <c r="M414" s="86"/>
      <c r="N414" s="122"/>
      <c r="O414" s="157"/>
      <c r="P414" s="8">
        <v>2023</v>
      </c>
      <c r="Q414" s="1">
        <f>SUM(R414:U414)</f>
        <v>0</v>
      </c>
      <c r="R414" s="1">
        <v>0</v>
      </c>
      <c r="S414" s="1">
        <v>0</v>
      </c>
      <c r="T414" s="1">
        <v>0</v>
      </c>
      <c r="U414" s="1">
        <v>0</v>
      </c>
    </row>
    <row r="415" spans="1:22" ht="18.75" customHeight="1" x14ac:dyDescent="0.2">
      <c r="A415" s="78"/>
      <c r="B415" s="78"/>
      <c r="C415" s="78"/>
      <c r="D415" s="6">
        <v>2024</v>
      </c>
      <c r="E415" s="7">
        <f>SUM(F415:I415)</f>
        <v>120000</v>
      </c>
      <c r="F415" s="7">
        <v>0</v>
      </c>
      <c r="G415" s="7">
        <v>0</v>
      </c>
      <c r="H415" s="7">
        <v>0</v>
      </c>
      <c r="I415" s="7">
        <v>120000</v>
      </c>
      <c r="J415" s="80"/>
      <c r="K415" s="83"/>
      <c r="L415" s="83"/>
      <c r="M415" s="86"/>
      <c r="N415" s="122"/>
      <c r="O415" s="157"/>
      <c r="P415" s="8">
        <v>2024</v>
      </c>
      <c r="Q415" s="1">
        <f>SUM(R415:U415)</f>
        <v>0</v>
      </c>
      <c r="R415" s="1">
        <v>0</v>
      </c>
      <c r="S415" s="1">
        <v>0</v>
      </c>
      <c r="T415" s="1">
        <v>0</v>
      </c>
      <c r="U415" s="1">
        <v>0</v>
      </c>
    </row>
    <row r="416" spans="1:22" ht="18.75" customHeight="1" x14ac:dyDescent="0.2">
      <c r="A416" s="79"/>
      <c r="B416" s="79"/>
      <c r="C416" s="79"/>
      <c r="D416" s="6">
        <v>2025</v>
      </c>
      <c r="E416" s="7">
        <f>SUM(F416:I416)</f>
        <v>120000</v>
      </c>
      <c r="F416" s="7">
        <v>0</v>
      </c>
      <c r="G416" s="7">
        <v>0</v>
      </c>
      <c r="H416" s="7">
        <v>0</v>
      </c>
      <c r="I416" s="7">
        <v>120000</v>
      </c>
      <c r="J416" s="82"/>
      <c r="K416" s="84"/>
      <c r="L416" s="84"/>
      <c r="M416" s="87"/>
      <c r="N416" s="114"/>
      <c r="O416" s="158"/>
      <c r="P416" s="8">
        <v>2025</v>
      </c>
      <c r="Q416" s="1">
        <f>SUM(R416:U416)</f>
        <v>0</v>
      </c>
      <c r="R416" s="1">
        <v>0</v>
      </c>
      <c r="S416" s="1">
        <v>0</v>
      </c>
      <c r="T416" s="1">
        <v>0</v>
      </c>
      <c r="U416" s="1">
        <v>0</v>
      </c>
    </row>
    <row r="417" spans="1:21" ht="14.25" customHeight="1" x14ac:dyDescent="0.2">
      <c r="A417" s="118" t="s">
        <v>81</v>
      </c>
      <c r="B417" s="119" t="s">
        <v>347</v>
      </c>
      <c r="C417" s="120" t="s">
        <v>9</v>
      </c>
      <c r="D417" s="6" t="s">
        <v>3</v>
      </c>
      <c r="E417" s="7">
        <f>SUM(E418:E422)</f>
        <v>1394.2</v>
      </c>
      <c r="F417" s="7">
        <f>SUM(F418:F422)</f>
        <v>1394.2</v>
      </c>
      <c r="G417" s="7">
        <f>SUM(G418:G422)</f>
        <v>0</v>
      </c>
      <c r="H417" s="7">
        <f>SUM(H418:H422)</f>
        <v>0</v>
      </c>
      <c r="I417" s="7">
        <v>0</v>
      </c>
      <c r="J417" s="119" t="s">
        <v>244</v>
      </c>
      <c r="K417" s="120" t="s">
        <v>102</v>
      </c>
      <c r="L417" s="120" t="s">
        <v>101</v>
      </c>
      <c r="M417" s="116" t="s">
        <v>245</v>
      </c>
      <c r="N417" s="155" t="s">
        <v>346</v>
      </c>
      <c r="O417" s="156"/>
      <c r="P417" s="8" t="s">
        <v>3</v>
      </c>
      <c r="Q417" s="1">
        <f>SUM(Q418:Q422)</f>
        <v>624.20000000000005</v>
      </c>
      <c r="R417" s="1">
        <f>SUM(R418:R422)</f>
        <v>624.20000000000005</v>
      </c>
      <c r="S417" s="1">
        <f>SUM(S418:S422)</f>
        <v>0</v>
      </c>
      <c r="T417" s="1">
        <f>SUM(T418:T422)</f>
        <v>0</v>
      </c>
      <c r="U417" s="1">
        <f>SUM(U418:U422)</f>
        <v>0</v>
      </c>
    </row>
    <row r="418" spans="1:21" x14ac:dyDescent="0.2">
      <c r="A418" s="78"/>
      <c r="B418" s="78"/>
      <c r="C418" s="78"/>
      <c r="D418" s="6">
        <v>2021</v>
      </c>
      <c r="E418" s="7">
        <f>SUM(F418:I418)</f>
        <v>624.20000000000005</v>
      </c>
      <c r="F418" s="7">
        <v>624.20000000000005</v>
      </c>
      <c r="G418" s="7">
        <v>0</v>
      </c>
      <c r="H418" s="7">
        <v>0</v>
      </c>
      <c r="I418" s="7">
        <v>0</v>
      </c>
      <c r="J418" s="80"/>
      <c r="K418" s="83"/>
      <c r="L418" s="83"/>
      <c r="M418" s="86"/>
      <c r="N418" s="122"/>
      <c r="O418" s="157"/>
      <c r="P418" s="8">
        <v>2021</v>
      </c>
      <c r="Q418" s="1">
        <f>SUM(R418:U418)</f>
        <v>624.20000000000005</v>
      </c>
      <c r="R418" s="12">
        <v>624.20000000000005</v>
      </c>
      <c r="S418" s="12">
        <v>0</v>
      </c>
      <c r="T418" s="12">
        <v>0</v>
      </c>
      <c r="U418" s="17">
        <v>0</v>
      </c>
    </row>
    <row r="419" spans="1:21" x14ac:dyDescent="0.2">
      <c r="A419" s="78"/>
      <c r="B419" s="78"/>
      <c r="C419" s="78"/>
      <c r="D419" s="6">
        <v>2022</v>
      </c>
      <c r="E419" s="7">
        <f>SUM(F419:I419)</f>
        <v>770</v>
      </c>
      <c r="F419" s="7">
        <v>770</v>
      </c>
      <c r="G419" s="7">
        <v>0</v>
      </c>
      <c r="H419" s="7">
        <v>0</v>
      </c>
      <c r="I419" s="7">
        <v>0</v>
      </c>
      <c r="J419" s="80"/>
      <c r="K419" s="83"/>
      <c r="L419" s="83"/>
      <c r="M419" s="86"/>
      <c r="N419" s="122"/>
      <c r="O419" s="157"/>
      <c r="P419" s="8">
        <v>2022</v>
      </c>
      <c r="Q419" s="1">
        <f>SUM(R419:U419)</f>
        <v>0</v>
      </c>
      <c r="R419" s="1">
        <v>0</v>
      </c>
      <c r="S419" s="1">
        <v>0</v>
      </c>
      <c r="T419" s="1">
        <v>0</v>
      </c>
      <c r="U419" s="1">
        <v>0</v>
      </c>
    </row>
    <row r="420" spans="1:21" ht="45" customHeight="1" x14ac:dyDescent="0.2">
      <c r="A420" s="78"/>
      <c r="B420" s="78"/>
      <c r="C420" s="78"/>
      <c r="D420" s="6">
        <v>2023</v>
      </c>
      <c r="E420" s="7">
        <f>SUM(F420:I420)</f>
        <v>0</v>
      </c>
      <c r="F420" s="7">
        <v>0</v>
      </c>
      <c r="G420" s="7">
        <v>0</v>
      </c>
      <c r="H420" s="7">
        <v>0</v>
      </c>
      <c r="I420" s="7">
        <v>0</v>
      </c>
      <c r="J420" s="80"/>
      <c r="K420" s="83"/>
      <c r="L420" s="83"/>
      <c r="M420" s="86"/>
      <c r="N420" s="122"/>
      <c r="O420" s="157"/>
      <c r="P420" s="8">
        <v>2023</v>
      </c>
      <c r="Q420" s="1">
        <f>SUM(R420:U420)</f>
        <v>0</v>
      </c>
      <c r="R420" s="1">
        <v>0</v>
      </c>
      <c r="S420" s="1">
        <v>0</v>
      </c>
      <c r="T420" s="1">
        <v>0</v>
      </c>
      <c r="U420" s="1">
        <v>0</v>
      </c>
    </row>
    <row r="421" spans="1:21" x14ac:dyDescent="0.2">
      <c r="A421" s="78"/>
      <c r="B421" s="78"/>
      <c r="C421" s="78"/>
      <c r="D421" s="6">
        <v>2024</v>
      </c>
      <c r="E421" s="7">
        <f>SUM(F421:I421)</f>
        <v>0</v>
      </c>
      <c r="F421" s="7">
        <v>0</v>
      </c>
      <c r="G421" s="7">
        <v>0</v>
      </c>
      <c r="H421" s="7">
        <v>0</v>
      </c>
      <c r="I421" s="7">
        <v>0</v>
      </c>
      <c r="J421" s="80"/>
      <c r="K421" s="83"/>
      <c r="L421" s="83"/>
      <c r="M421" s="86"/>
      <c r="N421" s="122"/>
      <c r="O421" s="157"/>
      <c r="P421" s="8">
        <v>2024</v>
      </c>
      <c r="Q421" s="1">
        <f>SUM(R421:U421)</f>
        <v>0</v>
      </c>
      <c r="R421" s="1">
        <v>0</v>
      </c>
      <c r="S421" s="1">
        <v>0</v>
      </c>
      <c r="T421" s="1">
        <v>0</v>
      </c>
      <c r="U421" s="1">
        <v>0</v>
      </c>
    </row>
    <row r="422" spans="1:21" ht="27" customHeight="1" x14ac:dyDescent="0.2">
      <c r="A422" s="79"/>
      <c r="B422" s="79"/>
      <c r="C422" s="79"/>
      <c r="D422" s="6">
        <v>2025</v>
      </c>
      <c r="E422" s="7">
        <f>SUM(F422:I422)</f>
        <v>0</v>
      </c>
      <c r="F422" s="7">
        <v>0</v>
      </c>
      <c r="G422" s="7">
        <v>0</v>
      </c>
      <c r="H422" s="7">
        <v>0</v>
      </c>
      <c r="I422" s="7">
        <v>0</v>
      </c>
      <c r="J422" s="82"/>
      <c r="K422" s="84"/>
      <c r="L422" s="84"/>
      <c r="M422" s="87"/>
      <c r="N422" s="114"/>
      <c r="O422" s="158"/>
      <c r="P422" s="8">
        <v>2025</v>
      </c>
      <c r="Q422" s="1">
        <f>SUM(R422:U422)</f>
        <v>0</v>
      </c>
      <c r="R422" s="1">
        <v>0</v>
      </c>
      <c r="S422" s="1">
        <v>0</v>
      </c>
      <c r="T422" s="1">
        <v>0</v>
      </c>
      <c r="U422" s="1">
        <v>0</v>
      </c>
    </row>
    <row r="423" spans="1:21" ht="27.75" customHeight="1" x14ac:dyDescent="0.2">
      <c r="A423" s="118" t="s">
        <v>82</v>
      </c>
      <c r="B423" s="119" t="s">
        <v>345</v>
      </c>
      <c r="C423" s="120" t="s">
        <v>15</v>
      </c>
      <c r="D423" s="6" t="s">
        <v>3</v>
      </c>
      <c r="E423" s="7">
        <f>SUM(E424:E428)</f>
        <v>0</v>
      </c>
      <c r="F423" s="7">
        <f>SUM(F424:F428)</f>
        <v>0</v>
      </c>
      <c r="G423" s="7">
        <f>SUM(G424:G428)</f>
        <v>0</v>
      </c>
      <c r="H423" s="7">
        <f>SUM(H424:H428)</f>
        <v>0</v>
      </c>
      <c r="I423" s="7">
        <v>0</v>
      </c>
      <c r="J423" s="119" t="s">
        <v>246</v>
      </c>
      <c r="K423" s="120" t="s">
        <v>147</v>
      </c>
      <c r="L423" s="120" t="s">
        <v>148</v>
      </c>
      <c r="M423" s="116" t="s">
        <v>247</v>
      </c>
      <c r="N423" s="155" t="s">
        <v>346</v>
      </c>
      <c r="O423" s="156"/>
      <c r="P423" s="8" t="s">
        <v>3</v>
      </c>
      <c r="Q423" s="1">
        <f>SUM(Q424:Q428)</f>
        <v>0</v>
      </c>
      <c r="R423" s="1">
        <f>SUM(R424:R428)</f>
        <v>0</v>
      </c>
      <c r="S423" s="1">
        <f>SUM(S424:S428)</f>
        <v>0</v>
      </c>
      <c r="T423" s="1">
        <f>SUM(T424:T428)</f>
        <v>0</v>
      </c>
      <c r="U423" s="1">
        <f>SUM(U424:U428)</f>
        <v>0</v>
      </c>
    </row>
    <row r="424" spans="1:21" ht="27.75" customHeight="1" x14ac:dyDescent="0.2">
      <c r="A424" s="78"/>
      <c r="B424" s="78"/>
      <c r="C424" s="78"/>
      <c r="D424" s="6">
        <v>2021</v>
      </c>
      <c r="E424" s="7">
        <f>SUM(F424:I424)</f>
        <v>0</v>
      </c>
      <c r="F424" s="7">
        <v>0</v>
      </c>
      <c r="G424" s="7">
        <v>0</v>
      </c>
      <c r="H424" s="7">
        <v>0</v>
      </c>
      <c r="I424" s="7">
        <v>0</v>
      </c>
      <c r="J424" s="80"/>
      <c r="K424" s="83"/>
      <c r="L424" s="83"/>
      <c r="M424" s="86"/>
      <c r="N424" s="122"/>
      <c r="O424" s="157"/>
      <c r="P424" s="8">
        <v>2021</v>
      </c>
      <c r="Q424" s="1">
        <f>SUM(R424:U424)</f>
        <v>0</v>
      </c>
      <c r="R424" s="1">
        <v>0</v>
      </c>
      <c r="S424" s="1">
        <f>SUM(T424:W424)</f>
        <v>0</v>
      </c>
      <c r="T424" s="1">
        <f>SUM(U424:X424)</f>
        <v>0</v>
      </c>
      <c r="U424" s="17">
        <v>0</v>
      </c>
    </row>
    <row r="425" spans="1:21" ht="27.75" customHeight="1" x14ac:dyDescent="0.2">
      <c r="A425" s="78"/>
      <c r="B425" s="78"/>
      <c r="C425" s="78"/>
      <c r="D425" s="6">
        <v>2022</v>
      </c>
      <c r="E425" s="7">
        <f>SUM(F425:I425)</f>
        <v>0</v>
      </c>
      <c r="F425" s="7">
        <v>0</v>
      </c>
      <c r="G425" s="7">
        <v>0</v>
      </c>
      <c r="H425" s="7">
        <v>0</v>
      </c>
      <c r="I425" s="7">
        <v>0</v>
      </c>
      <c r="J425" s="80"/>
      <c r="K425" s="83"/>
      <c r="L425" s="83"/>
      <c r="M425" s="86"/>
      <c r="N425" s="122"/>
      <c r="O425" s="157"/>
      <c r="P425" s="8">
        <v>2022</v>
      </c>
      <c r="Q425" s="1">
        <f>SUM(R425:U425)</f>
        <v>0</v>
      </c>
      <c r="R425" s="1">
        <v>0</v>
      </c>
      <c r="S425" s="1">
        <v>0</v>
      </c>
      <c r="T425" s="1">
        <v>0</v>
      </c>
      <c r="U425" s="1">
        <v>0</v>
      </c>
    </row>
    <row r="426" spans="1:21" ht="27.75" customHeight="1" x14ac:dyDescent="0.2">
      <c r="A426" s="78"/>
      <c r="B426" s="78"/>
      <c r="C426" s="78"/>
      <c r="D426" s="6">
        <v>2023</v>
      </c>
      <c r="E426" s="7">
        <f>SUM(F426:I426)</f>
        <v>0</v>
      </c>
      <c r="F426" s="7">
        <v>0</v>
      </c>
      <c r="G426" s="7">
        <v>0</v>
      </c>
      <c r="H426" s="7">
        <v>0</v>
      </c>
      <c r="I426" s="7">
        <v>0</v>
      </c>
      <c r="J426" s="80"/>
      <c r="K426" s="83"/>
      <c r="L426" s="83"/>
      <c r="M426" s="86"/>
      <c r="N426" s="122"/>
      <c r="O426" s="157"/>
      <c r="P426" s="8">
        <v>2023</v>
      </c>
      <c r="Q426" s="1">
        <f>SUM(R426:U426)</f>
        <v>0</v>
      </c>
      <c r="R426" s="1">
        <v>0</v>
      </c>
      <c r="S426" s="1">
        <v>0</v>
      </c>
      <c r="T426" s="1">
        <v>0</v>
      </c>
      <c r="U426" s="1">
        <v>0</v>
      </c>
    </row>
    <row r="427" spans="1:21" ht="27.75" customHeight="1" x14ac:dyDescent="0.2">
      <c r="A427" s="78"/>
      <c r="B427" s="78"/>
      <c r="C427" s="78"/>
      <c r="D427" s="6">
        <v>2024</v>
      </c>
      <c r="E427" s="7">
        <f>SUM(F427:I427)</f>
        <v>0</v>
      </c>
      <c r="F427" s="7">
        <v>0</v>
      </c>
      <c r="G427" s="7">
        <v>0</v>
      </c>
      <c r="H427" s="7">
        <v>0</v>
      </c>
      <c r="I427" s="7">
        <v>0</v>
      </c>
      <c r="J427" s="80"/>
      <c r="K427" s="83"/>
      <c r="L427" s="83"/>
      <c r="M427" s="86"/>
      <c r="N427" s="122"/>
      <c r="O427" s="157"/>
      <c r="P427" s="8">
        <v>2024</v>
      </c>
      <c r="Q427" s="1">
        <f>SUM(R427:U427)</f>
        <v>0</v>
      </c>
      <c r="R427" s="1">
        <v>0</v>
      </c>
      <c r="S427" s="1">
        <v>0</v>
      </c>
      <c r="T427" s="1">
        <v>0</v>
      </c>
      <c r="U427" s="1">
        <v>0</v>
      </c>
    </row>
    <row r="428" spans="1:21" ht="24" customHeight="1" x14ac:dyDescent="0.2">
      <c r="A428" s="79"/>
      <c r="B428" s="79"/>
      <c r="C428" s="79"/>
      <c r="D428" s="6">
        <v>2025</v>
      </c>
      <c r="E428" s="7">
        <f>SUM(F428:I428)</f>
        <v>0</v>
      </c>
      <c r="F428" s="7">
        <v>0</v>
      </c>
      <c r="G428" s="7">
        <v>0</v>
      </c>
      <c r="H428" s="7">
        <v>0</v>
      </c>
      <c r="I428" s="7">
        <v>0</v>
      </c>
      <c r="J428" s="82"/>
      <c r="K428" s="84"/>
      <c r="L428" s="84"/>
      <c r="M428" s="87"/>
      <c r="N428" s="114"/>
      <c r="O428" s="158"/>
      <c r="P428" s="8">
        <v>2025</v>
      </c>
      <c r="Q428" s="1">
        <f>SUM(R428:U428)</f>
        <v>0</v>
      </c>
      <c r="R428" s="1">
        <v>0</v>
      </c>
      <c r="S428" s="1">
        <v>0</v>
      </c>
      <c r="T428" s="1">
        <v>0</v>
      </c>
      <c r="U428" s="1">
        <v>0</v>
      </c>
    </row>
    <row r="435" spans="8:10" ht="33.75" customHeight="1" x14ac:dyDescent="0.2">
      <c r="H435" s="39"/>
      <c r="I435" s="39"/>
      <c r="J435" s="39"/>
    </row>
    <row r="436" spans="8:10" ht="95.25" customHeight="1" x14ac:dyDescent="0.2">
      <c r="I436" s="56"/>
    </row>
  </sheetData>
  <mergeCells count="574">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B18:O18"/>
    <mergeCell ref="N20:O25"/>
    <mergeCell ref="N26:O31"/>
    <mergeCell ref="N32:O37"/>
    <mergeCell ref="N39:O44"/>
    <mergeCell ref="N45:O50"/>
    <mergeCell ref="N51:O56"/>
    <mergeCell ref="N58:O63"/>
    <mergeCell ref="N64:O69"/>
    <mergeCell ref="V4:V5"/>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94:A99"/>
    <mergeCell ref="B94:B99"/>
    <mergeCell ref="C94:C99"/>
    <mergeCell ref="J94:J99"/>
    <mergeCell ref="K94:K99"/>
    <mergeCell ref="L94:L99"/>
    <mergeCell ref="M94:M99"/>
    <mergeCell ref="A88:A93"/>
    <mergeCell ref="B88:B93"/>
    <mergeCell ref="C88:C93"/>
    <mergeCell ref="J88:J93"/>
    <mergeCell ref="K88:K93"/>
    <mergeCell ref="L88:L93"/>
    <mergeCell ref="A82:A87"/>
    <mergeCell ref="B82:B87"/>
    <mergeCell ref="C82:C87"/>
    <mergeCell ref="J82:J87"/>
    <mergeCell ref="K82:K87"/>
    <mergeCell ref="L82:L87"/>
    <mergeCell ref="M82:M87"/>
    <mergeCell ref="A76:A81"/>
    <mergeCell ref="B76:B81"/>
    <mergeCell ref="C76:C81"/>
    <mergeCell ref="J76:J81"/>
    <mergeCell ref="K76:K81"/>
    <mergeCell ref="L76:L81"/>
    <mergeCell ref="A70:A75"/>
    <mergeCell ref="B70:B75"/>
    <mergeCell ref="C70:C75"/>
    <mergeCell ref="J70:J75"/>
    <mergeCell ref="K70:K75"/>
    <mergeCell ref="L70:L75"/>
    <mergeCell ref="M70:M75"/>
    <mergeCell ref="A64:A69"/>
    <mergeCell ref="B64:B69"/>
    <mergeCell ref="C64:C69"/>
    <mergeCell ref="J64:J69"/>
    <mergeCell ref="K64:K69"/>
    <mergeCell ref="L64:L69"/>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M2:U2"/>
    <mergeCell ref="A3:U3"/>
    <mergeCell ref="A4:A5"/>
    <mergeCell ref="B4:B5"/>
    <mergeCell ref="C4:C5"/>
    <mergeCell ref="D4:I4"/>
    <mergeCell ref="J4:J5"/>
    <mergeCell ref="K4:K5"/>
    <mergeCell ref="L4:L5"/>
    <mergeCell ref="M4:M5"/>
    <mergeCell ref="N4:O5"/>
    <mergeCell ref="P4:U4"/>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2025-05-22T12:06:09Z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