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2340" yWindow="2340" windowWidth="21600" windowHeight="13635"/>
  </bookViews>
  <sheets>
    <sheet name="Программа" sheetId="2" r:id="rId1"/>
  </sheets>
  <definedNames>
    <definedName name="_xlnm._FilterDatabase" localSheetId="0" hidden="1">Программа!$A$5:$U$428</definedName>
    <definedName name="_xlnm.Print_Area" localSheetId="0">Программа!$A$1:$T$435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6" i="2" l="1"/>
  <c r="S76" i="2"/>
  <c r="T76" i="2"/>
  <c r="Q76" i="2"/>
  <c r="P272" i="2" l="1"/>
  <c r="P177" i="2" l="1"/>
  <c r="P203" i="2"/>
  <c r="P202" i="2"/>
  <c r="P201" i="2"/>
  <c r="P200" i="2"/>
  <c r="P199" i="2"/>
  <c r="P191" i="2"/>
  <c r="P190" i="2"/>
  <c r="P188" i="2"/>
  <c r="P187" i="2"/>
  <c r="P185" i="2"/>
  <c r="P184" i="2"/>
  <c r="P183" i="2"/>
  <c r="P182" i="2"/>
  <c r="P181" i="2"/>
  <c r="P179" i="2"/>
  <c r="P178" i="2"/>
  <c r="P176" i="2"/>
  <c r="P175" i="2"/>
  <c r="T172" i="2"/>
  <c r="S172" i="2"/>
  <c r="R172" i="2" s="1"/>
  <c r="Q172" i="2" s="1"/>
  <c r="P172" i="2" s="1"/>
  <c r="T171" i="2"/>
  <c r="S171" i="2" s="1"/>
  <c r="R171" i="2" s="1"/>
  <c r="Q171" i="2" s="1"/>
  <c r="P171" i="2" s="1"/>
  <c r="P170" i="2"/>
  <c r="R169" i="2"/>
  <c r="Q169" i="2"/>
  <c r="P169" i="2"/>
  <c r="P78" i="2" l="1"/>
  <c r="P76" i="2" s="1"/>
  <c r="T287" i="2"/>
  <c r="S287" i="2" s="1"/>
  <c r="R287" i="2" s="1"/>
  <c r="Q287" i="2" s="1"/>
  <c r="P287" i="2" s="1"/>
  <c r="T286" i="2"/>
  <c r="S286" i="2" s="1"/>
  <c r="R286" i="2" s="1"/>
  <c r="Q286" i="2" s="1"/>
  <c r="P286" i="2" s="1"/>
  <c r="T285" i="2"/>
  <c r="S285" i="2" s="1"/>
  <c r="R285" i="2" s="1"/>
  <c r="Q285" i="2" s="1"/>
  <c r="P285" i="2" s="1"/>
  <c r="P284" i="2"/>
  <c r="P283" i="2"/>
  <c r="T173" i="2" l="1"/>
  <c r="S173" i="2" s="1"/>
  <c r="R173" i="2" s="1"/>
  <c r="Q173" i="2" s="1"/>
  <c r="P173" i="2" s="1"/>
  <c r="P135" i="2" l="1"/>
  <c r="P134" i="2"/>
  <c r="P133" i="2"/>
  <c r="P93" i="2"/>
  <c r="P92" i="2"/>
  <c r="P91" i="2"/>
  <c r="P63" i="2"/>
  <c r="P62" i="2"/>
  <c r="P61" i="2"/>
  <c r="P56" i="2"/>
  <c r="P55" i="2"/>
  <c r="P54" i="2"/>
  <c r="T53" i="2"/>
  <c r="P50" i="2"/>
  <c r="P49" i="2"/>
  <c r="P48" i="2"/>
  <c r="P46" i="2"/>
  <c r="P44" i="2"/>
  <c r="P43" i="2"/>
  <c r="P42" i="2"/>
  <c r="P40" i="2"/>
  <c r="P367" i="2"/>
  <c r="P366" i="2"/>
  <c r="P365" i="2"/>
  <c r="P364" i="2"/>
  <c r="P363" i="2"/>
  <c r="T299" i="2"/>
  <c r="S299" i="2" s="1"/>
  <c r="R299" i="2" s="1"/>
  <c r="Q299" i="2" s="1"/>
  <c r="P299" i="2" s="1"/>
  <c r="T298" i="2"/>
  <c r="S298" i="2" s="1"/>
  <c r="T297" i="2"/>
  <c r="S297" i="2" s="1"/>
  <c r="R297" i="2" s="1"/>
  <c r="Q297" i="2" s="1"/>
  <c r="P297" i="2" s="1"/>
  <c r="P296" i="2"/>
  <c r="P295" i="2"/>
  <c r="T227" i="2"/>
  <c r="S227" i="2" s="1"/>
  <c r="R227" i="2" s="1"/>
  <c r="Q227" i="2" s="1"/>
  <c r="P227" i="2" s="1"/>
  <c r="T226" i="2"/>
  <c r="T225" i="2"/>
  <c r="S225" i="2" s="1"/>
  <c r="P224" i="2"/>
  <c r="Q223" i="2"/>
  <c r="P223" i="2" s="1"/>
  <c r="T221" i="2"/>
  <c r="S221" i="2" s="1"/>
  <c r="R221" i="2" s="1"/>
  <c r="Q221" i="2" s="1"/>
  <c r="P221" i="2" s="1"/>
  <c r="T220" i="2"/>
  <c r="S220" i="2" s="1"/>
  <c r="R220" i="2" s="1"/>
  <c r="Q220" i="2" s="1"/>
  <c r="P220" i="2" s="1"/>
  <c r="T219" i="2"/>
  <c r="S219" i="2" s="1"/>
  <c r="R219" i="2" s="1"/>
  <c r="P218" i="2"/>
  <c r="P217" i="2"/>
  <c r="T7" i="2"/>
  <c r="Q417" i="2"/>
  <c r="R417" i="2"/>
  <c r="S417" i="2"/>
  <c r="T417" i="2"/>
  <c r="Q404" i="2"/>
  <c r="R404" i="2"/>
  <c r="S404" i="2"/>
  <c r="T404" i="2"/>
  <c r="P405" i="2"/>
  <c r="P404" i="2" s="1"/>
  <c r="T398" i="2"/>
  <c r="Q398" i="2"/>
  <c r="R398" i="2"/>
  <c r="S398" i="2"/>
  <c r="Q392" i="2"/>
  <c r="R392" i="2"/>
  <c r="S392" i="2"/>
  <c r="T392" i="2"/>
  <c r="Q386" i="2"/>
  <c r="R386" i="2"/>
  <c r="S386" i="2"/>
  <c r="T386" i="2"/>
  <c r="Q380" i="2"/>
  <c r="R380" i="2"/>
  <c r="S380" i="2"/>
  <c r="T380" i="2"/>
  <c r="Q374" i="2"/>
  <c r="R374" i="2"/>
  <c r="S374" i="2"/>
  <c r="T374" i="2"/>
  <c r="Q368" i="2"/>
  <c r="R368" i="2"/>
  <c r="S368" i="2"/>
  <c r="T368" i="2"/>
  <c r="Q362" i="2"/>
  <c r="R362" i="2"/>
  <c r="S362" i="2"/>
  <c r="T362" i="2"/>
  <c r="Q356" i="2"/>
  <c r="R356" i="2"/>
  <c r="S356" i="2"/>
  <c r="T356" i="2"/>
  <c r="Q343" i="2"/>
  <c r="R343" i="2"/>
  <c r="S343" i="2"/>
  <c r="T343" i="2"/>
  <c r="Q337" i="2"/>
  <c r="R337" i="2"/>
  <c r="S337" i="2"/>
  <c r="T337" i="2"/>
  <c r="Q331" i="2"/>
  <c r="R331" i="2"/>
  <c r="S331" i="2"/>
  <c r="T331" i="2"/>
  <c r="Q325" i="2"/>
  <c r="R325" i="2"/>
  <c r="S325" i="2"/>
  <c r="T325" i="2"/>
  <c r="Q319" i="2"/>
  <c r="R319" i="2"/>
  <c r="S319" i="2"/>
  <c r="T319" i="2"/>
  <c r="Q313" i="2"/>
  <c r="R313" i="2"/>
  <c r="S313" i="2"/>
  <c r="T313" i="2"/>
  <c r="Q288" i="2"/>
  <c r="R288" i="2"/>
  <c r="S288" i="2"/>
  <c r="T288" i="2"/>
  <c r="Q276" i="2"/>
  <c r="R276" i="2"/>
  <c r="S276" i="2"/>
  <c r="T276" i="2"/>
  <c r="Q270" i="2"/>
  <c r="R270" i="2"/>
  <c r="S270" i="2"/>
  <c r="T270" i="2"/>
  <c r="Q264" i="2"/>
  <c r="R264" i="2"/>
  <c r="S264" i="2"/>
  <c r="T264" i="2"/>
  <c r="Q258" i="2"/>
  <c r="R258" i="2"/>
  <c r="S258" i="2"/>
  <c r="T258" i="2"/>
  <c r="Q252" i="2"/>
  <c r="R252" i="2"/>
  <c r="S252" i="2"/>
  <c r="T252" i="2"/>
  <c r="Q246" i="2"/>
  <c r="R246" i="2"/>
  <c r="S246" i="2"/>
  <c r="T246" i="2"/>
  <c r="Q240" i="2"/>
  <c r="R240" i="2"/>
  <c r="S240" i="2"/>
  <c r="T240" i="2"/>
  <c r="Q234" i="2"/>
  <c r="R234" i="2"/>
  <c r="S234" i="2"/>
  <c r="T234" i="2"/>
  <c r="Q228" i="2"/>
  <c r="R228" i="2"/>
  <c r="S228" i="2"/>
  <c r="T228" i="2"/>
  <c r="Q210" i="2"/>
  <c r="R210" i="2"/>
  <c r="S210" i="2"/>
  <c r="T210" i="2"/>
  <c r="Q204" i="2"/>
  <c r="R204" i="2"/>
  <c r="S204" i="2"/>
  <c r="T204" i="2"/>
  <c r="Q198" i="2"/>
  <c r="R198" i="2"/>
  <c r="S198" i="2"/>
  <c r="T198" i="2"/>
  <c r="Q192" i="2"/>
  <c r="R192" i="2"/>
  <c r="S192" i="2"/>
  <c r="T192" i="2"/>
  <c r="Q186" i="2"/>
  <c r="R186" i="2"/>
  <c r="S186" i="2"/>
  <c r="T186" i="2"/>
  <c r="Q180" i="2"/>
  <c r="R180" i="2"/>
  <c r="S180" i="2"/>
  <c r="T180" i="2"/>
  <c r="Q174" i="2"/>
  <c r="R174" i="2"/>
  <c r="S174" i="2"/>
  <c r="T174" i="2"/>
  <c r="Q162" i="2"/>
  <c r="R162" i="2"/>
  <c r="S162" i="2"/>
  <c r="T162" i="2"/>
  <c r="Q156" i="2"/>
  <c r="R156" i="2"/>
  <c r="S156" i="2"/>
  <c r="T156" i="2"/>
  <c r="Q148" i="2"/>
  <c r="R148" i="2"/>
  <c r="S148" i="2"/>
  <c r="T148" i="2"/>
  <c r="Q142" i="2"/>
  <c r="R142" i="2"/>
  <c r="S142" i="2"/>
  <c r="T142" i="2"/>
  <c r="Q136" i="2"/>
  <c r="R136" i="2"/>
  <c r="S136" i="2"/>
  <c r="T136" i="2"/>
  <c r="Q130" i="2"/>
  <c r="R130" i="2"/>
  <c r="S130" i="2"/>
  <c r="T130" i="2"/>
  <c r="Q124" i="2"/>
  <c r="R124" i="2"/>
  <c r="S124" i="2"/>
  <c r="T124" i="2"/>
  <c r="Q118" i="2"/>
  <c r="R118" i="2"/>
  <c r="S118" i="2"/>
  <c r="T118" i="2"/>
  <c r="Q112" i="2"/>
  <c r="R112" i="2"/>
  <c r="S112" i="2"/>
  <c r="T112" i="2"/>
  <c r="Q106" i="2"/>
  <c r="R106" i="2"/>
  <c r="S106" i="2"/>
  <c r="T106" i="2"/>
  <c r="Q100" i="2"/>
  <c r="R100" i="2"/>
  <c r="S100" i="2"/>
  <c r="T100" i="2"/>
  <c r="Q94" i="2"/>
  <c r="R94" i="2"/>
  <c r="S94" i="2"/>
  <c r="T94" i="2"/>
  <c r="Q88" i="2"/>
  <c r="R88" i="2"/>
  <c r="S88" i="2"/>
  <c r="T88" i="2"/>
  <c r="Q82" i="2"/>
  <c r="R82" i="2"/>
  <c r="S82" i="2"/>
  <c r="T82" i="2"/>
  <c r="Q58" i="2"/>
  <c r="R58" i="2"/>
  <c r="S58" i="2"/>
  <c r="T58" i="2"/>
  <c r="Q51" i="2"/>
  <c r="R51" i="2"/>
  <c r="S51" i="2"/>
  <c r="T51" i="2"/>
  <c r="Q45" i="2"/>
  <c r="R45" i="2"/>
  <c r="S45" i="2"/>
  <c r="T45" i="2"/>
  <c r="Q39" i="2"/>
  <c r="R39" i="2"/>
  <c r="S39" i="2"/>
  <c r="T39" i="2"/>
  <c r="Q32" i="2"/>
  <c r="R32" i="2"/>
  <c r="S32" i="2"/>
  <c r="T32" i="2"/>
  <c r="Q26" i="2"/>
  <c r="R26" i="2"/>
  <c r="S26" i="2"/>
  <c r="T26" i="2"/>
  <c r="S20" i="2"/>
  <c r="R20" i="2"/>
  <c r="Q20" i="2"/>
  <c r="T20" i="2"/>
  <c r="T222" i="2" l="1"/>
  <c r="T216" i="2"/>
  <c r="R298" i="2"/>
  <c r="Q298" i="2" s="1"/>
  <c r="P298" i="2" s="1"/>
  <c r="S294" i="2"/>
  <c r="R294" i="2"/>
  <c r="T294" i="2"/>
  <c r="R282" i="2"/>
  <c r="T282" i="2"/>
  <c r="S282" i="2"/>
  <c r="R225" i="2"/>
  <c r="S226" i="2"/>
  <c r="R226" i="2" s="1"/>
  <c r="Q226" i="2" s="1"/>
  <c r="P226" i="2" s="1"/>
  <c r="T13" i="2"/>
  <c r="R216" i="2"/>
  <c r="Q219" i="2"/>
  <c r="S216" i="2"/>
  <c r="Q7" i="2"/>
  <c r="P163" i="2"/>
  <c r="P52" i="2"/>
  <c r="P33" i="2"/>
  <c r="P21" i="2"/>
  <c r="S222" i="2" l="1"/>
  <c r="Q282" i="2"/>
  <c r="Q225" i="2"/>
  <c r="R222" i="2"/>
  <c r="P219" i="2"/>
  <c r="Q216" i="2"/>
  <c r="S424" i="2"/>
  <c r="S7" i="2" s="1"/>
  <c r="S13" i="2" s="1"/>
  <c r="T423" i="2"/>
  <c r="P362" i="2"/>
  <c r="Q222" i="2" l="1"/>
  <c r="P225" i="2"/>
  <c r="R424" i="2"/>
  <c r="R7" i="2" s="1"/>
  <c r="S423" i="2"/>
  <c r="T168" i="2"/>
  <c r="R13" i="2" l="1"/>
  <c r="P7" i="2"/>
  <c r="Q423" i="2"/>
  <c r="R423" i="2"/>
  <c r="S168" i="2"/>
  <c r="P141" i="2"/>
  <c r="P140" i="2"/>
  <c r="P139" i="2"/>
  <c r="P138" i="2"/>
  <c r="P137" i="2"/>
  <c r="P131" i="2"/>
  <c r="P209" i="2"/>
  <c r="P208" i="2"/>
  <c r="P207" i="2"/>
  <c r="P206" i="2"/>
  <c r="P205" i="2"/>
  <c r="R168" i="2" l="1"/>
  <c r="P136" i="2"/>
  <c r="P204" i="2"/>
  <c r="P130" i="2"/>
  <c r="P233" i="2"/>
  <c r="P232" i="2"/>
  <c r="P231" i="2"/>
  <c r="P230" i="2"/>
  <c r="P229" i="2"/>
  <c r="P266" i="2"/>
  <c r="P236" i="2"/>
  <c r="P168" i="2" l="1"/>
  <c r="Q168" i="2"/>
  <c r="P282" i="2"/>
  <c r="P228" i="2"/>
  <c r="P264" i="2"/>
  <c r="P234" i="2"/>
  <c r="P277" i="2" l="1"/>
  <c r="P278" i="2"/>
  <c r="P279" i="2"/>
  <c r="P280" i="2"/>
  <c r="P281" i="2"/>
  <c r="P147" i="2"/>
  <c r="P146" i="2"/>
  <c r="P145" i="2"/>
  <c r="P143" i="2"/>
  <c r="P58" i="2"/>
  <c r="P142" i="2" l="1"/>
  <c r="P276" i="2"/>
  <c r="P270" i="2"/>
  <c r="P167" i="2"/>
  <c r="P166" i="2"/>
  <c r="P165" i="2"/>
  <c r="P164" i="2"/>
  <c r="P162" i="2" l="1"/>
  <c r="P314" i="2"/>
  <c r="T309" i="2"/>
  <c r="T8" i="2" s="1"/>
  <c r="T6" i="2" s="1"/>
  <c r="S303" i="2"/>
  <c r="S309" i="2" l="1"/>
  <c r="R309" i="2" s="1"/>
  <c r="T14" i="2"/>
  <c r="T12" i="2" s="1"/>
  <c r="Q303" i="2"/>
  <c r="S8" i="2"/>
  <c r="P428" i="2"/>
  <c r="P427" i="2"/>
  <c r="P426" i="2"/>
  <c r="P425" i="2"/>
  <c r="P424" i="2"/>
  <c r="P422" i="2"/>
  <c r="P421" i="2"/>
  <c r="P420" i="2"/>
  <c r="P419" i="2"/>
  <c r="P418" i="2"/>
  <c r="P416" i="2"/>
  <c r="P415" i="2"/>
  <c r="P414" i="2"/>
  <c r="P413" i="2"/>
  <c r="P412" i="2"/>
  <c r="P403" i="2"/>
  <c r="P402" i="2"/>
  <c r="P401" i="2"/>
  <c r="P400" i="2"/>
  <c r="P399" i="2"/>
  <c r="P391" i="2"/>
  <c r="P390" i="2"/>
  <c r="P389" i="2"/>
  <c r="P388" i="2"/>
  <c r="P387" i="2"/>
  <c r="P385" i="2"/>
  <c r="P384" i="2"/>
  <c r="P383" i="2"/>
  <c r="P382" i="2"/>
  <c r="P381" i="2"/>
  <c r="P379" i="2"/>
  <c r="P378" i="2"/>
  <c r="P377" i="2"/>
  <c r="P376" i="2"/>
  <c r="P375" i="2"/>
  <c r="P373" i="2"/>
  <c r="P372" i="2"/>
  <c r="P371" i="2"/>
  <c r="P370" i="2"/>
  <c r="P369" i="2"/>
  <c r="P361" i="2"/>
  <c r="P360" i="2"/>
  <c r="P359" i="2"/>
  <c r="P358" i="2"/>
  <c r="P357" i="2"/>
  <c r="P348" i="2"/>
  <c r="P347" i="2"/>
  <c r="P346" i="2"/>
  <c r="P345" i="2"/>
  <c r="P344" i="2"/>
  <c r="P342" i="2"/>
  <c r="P341" i="2"/>
  <c r="P340" i="2"/>
  <c r="P339" i="2"/>
  <c r="P338" i="2"/>
  <c r="P336" i="2"/>
  <c r="P335" i="2"/>
  <c r="P334" i="2"/>
  <c r="P333" i="2"/>
  <c r="P332" i="2"/>
  <c r="P330" i="2"/>
  <c r="P329" i="2"/>
  <c r="P328" i="2"/>
  <c r="P327" i="2"/>
  <c r="P326" i="2"/>
  <c r="P324" i="2"/>
  <c r="P323" i="2"/>
  <c r="P322" i="2"/>
  <c r="P321" i="2"/>
  <c r="P320" i="2"/>
  <c r="P318" i="2"/>
  <c r="P317" i="2"/>
  <c r="P316" i="2"/>
  <c r="P312" i="2"/>
  <c r="P311" i="2"/>
  <c r="P310" i="2"/>
  <c r="P306" i="2"/>
  <c r="P305" i="2"/>
  <c r="P304" i="2"/>
  <c r="P303" i="2"/>
  <c r="P293" i="2"/>
  <c r="P292" i="2"/>
  <c r="P291" i="2"/>
  <c r="P290" i="2"/>
  <c r="P289" i="2"/>
  <c r="P263" i="2"/>
  <c r="P262" i="2"/>
  <c r="P261" i="2"/>
  <c r="P260" i="2"/>
  <c r="P259" i="2"/>
  <c r="P257" i="2"/>
  <c r="P256" i="2"/>
  <c r="P255" i="2"/>
  <c r="P254" i="2"/>
  <c r="P253" i="2"/>
  <c r="P251" i="2"/>
  <c r="P250" i="2"/>
  <c r="P249" i="2"/>
  <c r="P248" i="2"/>
  <c r="P247" i="2"/>
  <c r="P245" i="2"/>
  <c r="P244" i="2"/>
  <c r="P243" i="2"/>
  <c r="P242" i="2"/>
  <c r="P241" i="2"/>
  <c r="P215" i="2"/>
  <c r="P214" i="2"/>
  <c r="P213" i="2"/>
  <c r="P212" i="2"/>
  <c r="P211" i="2"/>
  <c r="P197" i="2"/>
  <c r="P196" i="2"/>
  <c r="P195" i="2"/>
  <c r="P194" i="2"/>
  <c r="P193" i="2"/>
  <c r="P161" i="2"/>
  <c r="P160" i="2"/>
  <c r="P159" i="2"/>
  <c r="P158" i="2"/>
  <c r="P157" i="2"/>
  <c r="P153" i="2"/>
  <c r="P152" i="2"/>
  <c r="P151" i="2"/>
  <c r="P150" i="2"/>
  <c r="P149" i="2"/>
  <c r="P129" i="2"/>
  <c r="P128" i="2"/>
  <c r="P127" i="2"/>
  <c r="P126" i="2"/>
  <c r="P125" i="2"/>
  <c r="P123" i="2"/>
  <c r="P122" i="2"/>
  <c r="P121" i="2"/>
  <c r="P120" i="2"/>
  <c r="P119" i="2"/>
  <c r="P117" i="2"/>
  <c r="P116" i="2"/>
  <c r="P115" i="2"/>
  <c r="P114" i="2"/>
  <c r="P113" i="2"/>
  <c r="P111" i="2"/>
  <c r="P110" i="2"/>
  <c r="P109" i="2"/>
  <c r="P108" i="2"/>
  <c r="P107" i="2"/>
  <c r="P96" i="2"/>
  <c r="P97" i="2"/>
  <c r="P98" i="2"/>
  <c r="P99" i="2"/>
  <c r="P101" i="2"/>
  <c r="P102" i="2"/>
  <c r="P103" i="2"/>
  <c r="P104" i="2"/>
  <c r="P105" i="2"/>
  <c r="P95" i="2"/>
  <c r="P84" i="2"/>
  <c r="P85" i="2"/>
  <c r="P86" i="2"/>
  <c r="P87" i="2"/>
  <c r="P83" i="2"/>
  <c r="P34" i="2"/>
  <c r="P35" i="2"/>
  <c r="P36" i="2"/>
  <c r="P37" i="2"/>
  <c r="P28" i="2"/>
  <c r="P29" i="2"/>
  <c r="P30" i="2"/>
  <c r="P31" i="2"/>
  <c r="P27" i="2"/>
  <c r="P22" i="2"/>
  <c r="P23" i="2"/>
  <c r="P24" i="2"/>
  <c r="P25" i="2"/>
  <c r="P15" i="2"/>
  <c r="P16" i="2"/>
  <c r="P17" i="2"/>
  <c r="P9" i="2"/>
  <c r="P10" i="2"/>
  <c r="P11" i="2"/>
  <c r="I15" i="2"/>
  <c r="I10" i="2"/>
  <c r="I9"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Q294" i="2" l="1"/>
  <c r="S14" i="2"/>
  <c r="S12" i="2" s="1"/>
  <c r="S6" i="2"/>
  <c r="Q309" i="2"/>
  <c r="P309" i="2" s="1"/>
  <c r="R8" i="2"/>
  <c r="P294" i="2"/>
  <c r="P417" i="2"/>
  <c r="P26" i="2"/>
  <c r="P174" i="2"/>
  <c r="P368" i="2"/>
  <c r="P331" i="2"/>
  <c r="P380" i="2"/>
  <c r="P112" i="2"/>
  <c r="P186" i="2"/>
  <c r="P240" i="2"/>
  <c r="P210" i="2"/>
  <c r="P124" i="2"/>
  <c r="P343" i="2"/>
  <c r="P106" i="2"/>
  <c r="P156" i="2"/>
  <c r="P411" i="2"/>
  <c r="P252" i="2"/>
  <c r="P118" i="2"/>
  <c r="P192" i="2"/>
  <c r="P423" i="2"/>
  <c r="P100" i="2"/>
  <c r="P148" i="2"/>
  <c r="P386" i="2"/>
  <c r="P246" i="2"/>
  <c r="P180" i="2"/>
  <c r="P198" i="2"/>
  <c r="P258" i="2"/>
  <c r="P288" i="2"/>
  <c r="P325" i="2"/>
  <c r="P94" i="2"/>
  <c r="P356" i="2"/>
  <c r="P392" i="2"/>
  <c r="P337" i="2"/>
  <c r="P32" i="2"/>
  <c r="P374" i="2"/>
  <c r="P398" i="2"/>
  <c r="P313" i="2"/>
  <c r="P319" i="2"/>
  <c r="P216" i="2"/>
  <c r="P88" i="2"/>
  <c r="P82" i="2"/>
  <c r="P51" i="2"/>
  <c r="P45" i="2"/>
  <c r="P39" i="2"/>
  <c r="P20" i="2"/>
  <c r="E112" i="2"/>
  <c r="E106" i="2"/>
  <c r="F170" i="2"/>
  <c r="R14" i="2" l="1"/>
  <c r="R12" i="2" s="1"/>
  <c r="R6" i="2"/>
  <c r="Q8" i="2"/>
  <c r="P8" i="2" s="1"/>
  <c r="P6" i="2" s="1"/>
  <c r="P222" i="2"/>
  <c r="Q14" i="2" l="1"/>
  <c r="P14" i="2" l="1"/>
  <c r="H7" i="2"/>
  <c r="H8" i="2"/>
  <c r="H9" i="2"/>
  <c r="H10" i="2"/>
  <c r="H11" i="2"/>
  <c r="G7" i="2"/>
  <c r="G8" i="2"/>
  <c r="G9" i="2"/>
  <c r="G10" i="2"/>
  <c r="G11" i="2"/>
  <c r="F7" i="2"/>
  <c r="F8" i="2"/>
  <c r="F9" i="2"/>
  <c r="F10" i="2"/>
  <c r="F11" i="2"/>
  <c r="I16" i="2"/>
  <c r="I17" i="2"/>
  <c r="H13" i="2"/>
  <c r="H14" i="2"/>
  <c r="H15" i="2"/>
  <c r="H16" i="2"/>
  <c r="H17" i="2"/>
  <c r="G13" i="2"/>
  <c r="G14" i="2"/>
  <c r="G15" i="2"/>
  <c r="G16" i="2"/>
  <c r="G17" i="2"/>
  <c r="F13" i="2"/>
  <c r="F14" i="2"/>
  <c r="F15" i="2"/>
  <c r="F16" i="2"/>
  <c r="F17" i="2"/>
  <c r="E9" i="2" l="1"/>
  <c r="U9" i="2" s="1"/>
  <c r="E15" i="2"/>
  <c r="U15" i="2" s="1"/>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4"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7" i="2"/>
  <c r="E346" i="2"/>
  <c r="E345" i="2"/>
  <c r="E344" i="2"/>
  <c r="I343" i="2"/>
  <c r="H343" i="2"/>
  <c r="G343" i="2"/>
  <c r="F343" i="2"/>
  <c r="E342" i="2"/>
  <c r="E341" i="2"/>
  <c r="E340" i="2"/>
  <c r="E339" i="2"/>
  <c r="E338" i="2"/>
  <c r="I337" i="2"/>
  <c r="H337" i="2"/>
  <c r="G337" i="2"/>
  <c r="F337" i="2"/>
  <c r="E336" i="2"/>
  <c r="E335"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7"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80"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4"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6" i="2"/>
  <c r="E165" i="2"/>
  <c r="E164" i="2"/>
  <c r="E163" i="2"/>
  <c r="I162" i="2"/>
  <c r="H162" i="2"/>
  <c r="G162" i="2"/>
  <c r="F162" i="2"/>
  <c r="E161" i="2"/>
  <c r="E160" i="2"/>
  <c r="E159" i="2"/>
  <c r="E158" i="2"/>
  <c r="E157" i="2"/>
  <c r="I156" i="2"/>
  <c r="H156" i="2"/>
  <c r="G156" i="2"/>
  <c r="F156" i="2"/>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8" i="2"/>
  <c r="E67" i="2"/>
  <c r="E66" i="2"/>
  <c r="E65" i="2"/>
  <c r="I64" i="2"/>
  <c r="H64" i="2"/>
  <c r="G64" i="2"/>
  <c r="F64" i="2"/>
  <c r="I63" i="2"/>
  <c r="I11" i="2" s="1"/>
  <c r="E62" i="2"/>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U16" i="2" s="1"/>
  <c r="E10" i="2"/>
  <c r="U10" i="2" s="1"/>
  <c r="H6" i="2"/>
  <c r="E32" i="2" l="1"/>
  <c r="E148" i="2"/>
  <c r="E392" i="2"/>
  <c r="E192" i="2"/>
  <c r="E88" i="2"/>
  <c r="E142" i="2"/>
  <c r="I8" i="2"/>
  <c r="E8" i="2" s="1"/>
  <c r="U8" i="2" s="1"/>
  <c r="I14" i="2"/>
  <c r="E14" i="2" s="1"/>
  <c r="U14" i="2" s="1"/>
  <c r="E368" i="2"/>
  <c r="E374" i="2"/>
  <c r="I7"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U17" i="2" s="1"/>
  <c r="E11" i="2"/>
  <c r="U11" i="2" s="1"/>
  <c r="E313" i="2"/>
  <c r="E222" i="2"/>
  <c r="G12" i="2"/>
  <c r="G6" i="2"/>
  <c r="E64" i="2"/>
  <c r="I58" i="2"/>
  <c r="F6" i="2"/>
  <c r="E20" i="2"/>
  <c r="E63" i="2"/>
  <c r="F12" i="2"/>
  <c r="I12" i="2" l="1"/>
  <c r="E12" i="2" s="1"/>
  <c r="E7" i="2"/>
  <c r="E6" i="2" s="1"/>
  <c r="I6" i="2"/>
  <c r="E204" i="2"/>
  <c r="E58" i="2"/>
  <c r="E13" i="2"/>
  <c r="Q13" i="2" l="1"/>
  <c r="P13" i="2" s="1"/>
  <c r="U6" i="2"/>
  <c r="Q6" i="2"/>
  <c r="P12" i="2" l="1"/>
  <c r="U12" i="2" s="1"/>
  <c r="U13" i="2"/>
  <c r="U7" i="2"/>
  <c r="Q12" i="2"/>
  <c r="Q301" i="2"/>
  <c r="Q307" i="2"/>
  <c r="R301" i="2"/>
  <c r="R307" i="2"/>
  <c r="S301" i="2"/>
  <c r="T301" i="2"/>
  <c r="P302" i="2"/>
  <c r="P301" i="2" s="1"/>
  <c r="T307" i="2"/>
  <c r="S307" i="2"/>
  <c r="P307" i="2"/>
  <c r="P308" i="2"/>
</calcChain>
</file>

<file path=xl/sharedStrings.xml><?xml version="1.0" encoding="utf-8"?>
<sst xmlns="http://schemas.openxmlformats.org/spreadsheetml/2006/main" count="703" uniqueCount="416">
  <si>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</si>
  <si>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</si>
  <si>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</si>
  <si>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</si>
  <si>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</si>
  <si>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</si>
  <si>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</si>
  <si>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</si>
  <si>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</si>
  <si>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</si>
  <si>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</si>
  <si>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</si>
  <si>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</si>
  <si>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</si>
  <si>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</si>
  <si>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</si>
  <si>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</si>
  <si>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Строительство завода по производству абразивных материалов</t>
  </si>
  <si>
    <t>1.3.</t>
  </si>
  <si>
    <t>2</t>
  </si>
  <si>
    <t>Развитие сельского хозяйства и аквакультуры</t>
  </si>
  <si>
    <t>2.1.</t>
  </si>
  <si>
    <t>Создание форелевого хозяйства</t>
  </si>
  <si>
    <t>2.2.</t>
  </si>
  <si>
    <t>3</t>
  </si>
  <si>
    <t>Развитие туризма и сферы услуг</t>
  </si>
  <si>
    <t>3.1.</t>
  </si>
  <si>
    <t>3.2.</t>
  </si>
  <si>
    <t>3.3.</t>
  </si>
  <si>
    <t>3.4.</t>
  </si>
  <si>
    <t>3.5.</t>
  </si>
  <si>
    <t>3.6.</t>
  </si>
  <si>
    <t>Строительство гостиничного комплекса "Полярия"</t>
  </si>
  <si>
    <t>3.7.</t>
  </si>
  <si>
    <t>Строительство экотурбазы</t>
  </si>
  <si>
    <t>3.9.</t>
  </si>
  <si>
    <t>Реализация проекта кафе на колесах</t>
  </si>
  <si>
    <t>3.10.</t>
  </si>
  <si>
    <t>Создание пекарни-кондитерской BROD</t>
  </si>
  <si>
    <t>3.11.</t>
  </si>
  <si>
    <t>Реализация проекта "Еда на колесах"</t>
  </si>
  <si>
    <t>B</t>
  </si>
  <si>
    <t>Мероприятия по развитию инфраструктуры и городской среды</t>
  </si>
  <si>
    <t>4</t>
  </si>
  <si>
    <t>Развитие социальной сферы</t>
  </si>
  <si>
    <t>4.1.</t>
  </si>
  <si>
    <t>4.2.</t>
  </si>
  <si>
    <t>4.3.</t>
  </si>
  <si>
    <t>4.4.</t>
  </si>
  <si>
    <t>Строительство модульного фельдшерско-акушерского пункта в поселке Корзуново</t>
  </si>
  <si>
    <t>4.5.</t>
  </si>
  <si>
    <t>Строительство модульного фельдшерско-акушерского пункта в населенном пункте Лиинахамари</t>
  </si>
  <si>
    <t>4.6.</t>
  </si>
  <si>
    <t>Строительство модульной амбулатории  в поселке городского типа Печенга</t>
  </si>
  <si>
    <t>4.7.</t>
  </si>
  <si>
    <t>Строительство модульного фельдшерско-акушерского пункта в населенном пункте Раякоски</t>
  </si>
  <si>
    <t>2021-2022</t>
  </si>
  <si>
    <t>4.9.</t>
  </si>
  <si>
    <t>4.10.</t>
  </si>
  <si>
    <t>4.11.</t>
  </si>
  <si>
    <t>2022-2024</t>
  </si>
  <si>
    <t>4.12.</t>
  </si>
  <si>
    <t>Капитальный ремонт библиотеки и детской школы искусств в п. Спутник</t>
  </si>
  <si>
    <t>4.13.</t>
  </si>
  <si>
    <t>2023-2025</t>
  </si>
  <si>
    <t>4.14.</t>
  </si>
  <si>
    <t>2024-2025</t>
  </si>
  <si>
    <t>4.15.</t>
  </si>
  <si>
    <t>Капитальный ремонт Спортивного центра в п. Спутник</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</si>
  <si>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</si>
  <si>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</si>
  <si>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</si>
  <si>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</si>
  <si>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</si>
  <si>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</si>
  <si>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</si>
  <si>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</si>
  <si>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</si>
  <si>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</si>
  <si>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</si>
  <si>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</si>
  <si>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</si>
  <si>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</si>
  <si>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</si>
  <si>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</si>
  <si>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</si>
  <si>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Благоустройство общественной территории пл. Ленина в пгт Никель</t>
  </si>
  <si>
    <t>6.3.</t>
  </si>
  <si>
    <t>6.4.</t>
  </si>
  <si>
    <t>6.5.</t>
  </si>
  <si>
    <t>6.6.</t>
  </si>
  <si>
    <t>Благоустройство общественной территории сквера по ул. Ленина в г. Заполярном</t>
  </si>
  <si>
    <t>6.7.</t>
  </si>
  <si>
    <t>Развитие событийной программы</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</si>
  <si>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</si>
  <si>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</si>
  <si>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</si>
  <si>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</si>
  <si>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</si>
  <si>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Проведение Дней российско-норвежского приграничного сотрудничества</t>
  </si>
  <si>
    <t>7.3.</t>
  </si>
  <si>
    <t>Регулярное автобусное сообщение по маршруту: Мурманск-Киркенес-Мурманск</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</si>
  <si>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</si>
  <si>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</si>
  <si>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</si>
  <si>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</si>
  <si>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</si>
  <si>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Модернизация школ и реализация программ поддержки образования</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</si>
  <si>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</si>
  <si>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</si>
  <si>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</si>
  <si>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</si>
  <si>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</si>
  <si>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Строительство модульного фельдшерско-акушерского пункта в населенном пункте Спутник</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</si>
  <si>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</si>
  <si>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</si>
  <si>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</si>
  <si>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</si>
  <si>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</si>
  <si>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</si>
  <si>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</si>
  <si>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</si>
  <si>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</si>
  <si>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</si>
  <si>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</si>
  <si>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</si>
  <si>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</si>
  <si>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</si>
  <si>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Закупка медицинского оборудования</t>
  </si>
  <si>
    <t>Разработка программы  развития системы здравоохранения Печенгского муниципального округа</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</si>
  <si>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</si>
  <si>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</si>
  <si>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</si>
  <si>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</si>
  <si>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 xml:space="preserve">Выполнение ремонтных работ МБУ ДО «Детская художественная школа
№ 2» г.п. Заполярный </t>
  </si>
  <si>
    <t xml:space="preserve">Выполнение работ по утеплению чердачного помещения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</si>
  <si>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</si>
  <si>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</si>
  <si>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</si>
  <si>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</si>
  <si>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</si>
  <si>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</si>
  <si>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</si>
  <si>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</si>
  <si>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</si>
  <si>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 xml:space="preserve">Благоустройство дворовых территорий </t>
  </si>
  <si>
    <t>2022-2023</t>
  </si>
  <si>
    <t>Предприятие по смешиванию, фасовке и упаковке синтетических смол и двухкомпонентного полиэфирного состава в ампулах для механизированного крепления</t>
  </si>
  <si>
    <t xml:space="preserve">всего </t>
  </si>
  <si>
    <t>ООО "ДСИ Техно"</t>
  </si>
  <si>
    <t>ООО "Русский Лосось"</t>
  </si>
  <si>
    <t xml:space="preserve">
Туристический кластер "Валла-Тунтури"</t>
  </si>
  <si>
    <t xml:space="preserve">
ООО "Валла-Тунтури"</t>
  </si>
  <si>
    <t>База отдыха "Студеный берег"</t>
  </si>
  <si>
    <t>ООО "Студеный берег"</t>
  </si>
  <si>
    <t>3.12.</t>
  </si>
  <si>
    <t>ООО "Гольфстрим51"</t>
  </si>
  <si>
    <t>3.13.</t>
  </si>
  <si>
    <t>Арт-резиденция "БаренцДом"</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</si>
  <si>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</si>
  <si>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</si>
  <si>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</si>
  <si>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Строительство туристического комплекса в Печенгском округе</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</si>
  <si>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</si>
  <si>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</si>
  <si>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</si>
  <si>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Ремонт помещений сельской библиотеки- филиала № 6 МБКПУ "Печенгское МБО" в с.п. Корзуново</t>
  </si>
  <si>
    <t>Ремонт помещений МБУК "Дворец культуры "Восход" (сельского клуба в п. Раякоски)</t>
  </si>
  <si>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</si>
  <si>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</si>
  <si>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</si>
  <si>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Открытие фронт-офиса АНО "Туристский центр Мурманской области"</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</si>
  <si>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</si>
  <si>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</si>
  <si>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</si>
  <si>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</si>
  <si>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</si>
  <si>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</si>
  <si>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</si>
  <si>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</si>
  <si>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</si>
  <si>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</si>
  <si>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</si>
  <si>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</si>
  <si>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</si>
  <si>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</si>
  <si>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</si>
  <si>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</si>
  <si>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</si>
  <si>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</si>
  <si>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</si>
  <si>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</si>
  <si>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</si>
  <si>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</si>
  <si>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</si>
  <si>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</si>
  <si>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</si>
  <si>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</si>
  <si>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</si>
  <si>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</si>
  <si>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</si>
  <si>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</si>
  <si>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</si>
  <si>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</si>
  <si>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</si>
  <si>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Создание экозавода по переработке вторичных пластиковых материалов</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</si>
  <si>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</si>
  <si>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</si>
  <si>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</si>
  <si>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t>
  </si>
  <si>
    <t>* Построен рыболовный (смолтовый) завод для выращивания посадочного материала атлантического лосося.
* Создано 19 новых рабочих мест в 2024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</si>
  <si>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</si>
  <si>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</si>
  <si>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</si>
  <si>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Создание Парка активного отдыха и экстремальных видов спорта в пгт Никель</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</si>
  <si>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</si>
  <si>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</si>
  <si>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Создание торгово-пешеходной зоны в пгт Никель</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</si>
  <si>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</si>
  <si>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</si>
  <si>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</si>
  <si>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</si>
  <si>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</si>
  <si>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xml:space="preserve">
"Строительство объекта придорожного сервиса - многофункциональной заправки "Atlas"</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</si>
  <si>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</si>
  <si>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</si>
  <si>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</si>
  <si>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</si>
  <si>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</si>
  <si>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</si>
  <si>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</si>
  <si>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</si>
  <si>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</si>
  <si>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Создание базы отдыха "Гольфстрим" в Печенгском округе. Локальная часть. Строительство административного здания</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</si>
  <si>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</si>
  <si>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</si>
  <si>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</si>
  <si>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</si>
  <si>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</si>
  <si>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Капитальный ремонт поликлиники в г. Заполярном</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</si>
  <si>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</si>
  <si>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</si>
  <si>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</si>
  <si>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</si>
  <si>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</si>
  <si>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</si>
  <si>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</si>
  <si>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</si>
  <si>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</si>
  <si>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Развитие Печенгского политехнического техникума в пгт Никель</t>
  </si>
  <si>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</si>
  <si>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</si>
  <si>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Реконструкция Дворца культуры "Восход" в пгт Никель</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</si>
  <si>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</si>
  <si>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Реконструкция Дворца культуры "Октябрь" в г. Заполярном</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</si>
  <si>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</si>
  <si>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</si>
  <si>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</si>
  <si>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</si>
  <si>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</si>
  <si>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Выполнение ремонтных работ  МБУ ДО "Детская музыкальная школа № 2" в г.п. Заполярный (ремонт центрального крыльца, фасада) </t>
  </si>
  <si>
    <t xml:space="preserve">Проведение ремонта МБУ ДО "Детская музыкальная школа № 2" в г.п. Заполярный (ремонт центрального крыльца, фасада) </t>
  </si>
  <si>
    <t>Строительство спортивного комплекса для размещения ДЮСШ в пгт Никель</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</si>
  <si>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</si>
  <si>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Капитальный ремонт лыжной трассы в г. Заполярном</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</si>
  <si>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</si>
  <si>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</si>
  <si>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Реконструкция спортивного комплекса Строитель в г. Заполярном</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</si>
  <si>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</si>
  <si>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</si>
  <si>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</si>
  <si>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</si>
  <si>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Разработка программы реализации мастер-плана пгт Никель в части модернизации жилой застройки</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</si>
  <si>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</si>
  <si>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</si>
  <si>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Разработка программы реализации мастер-плана г. Заполярного в части модернизации жилой застройки</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</si>
  <si>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</si>
  <si>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Снос аварийных зданий в пгт Никель и г. Заполярном</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</si>
  <si>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</si>
  <si>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</si>
  <si>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</si>
  <si>
    <t>• Проведен капитальный ремонт дома в п. Спутник (ул. Новая, дом 8  - крыша).
• Проведен капитальный ремонт домов в п.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</si>
  <si>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 19 км (дом № 2 - крыша).                                                                                                  • Проведен капитальный ремонт домов в п. 19 км (дом № 4 -  крыша).                                                                                                   • Улучшен архитектурный облик поселков.
• Улучшены жилищные условия 782 человек</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</si>
  <si>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</si>
  <si>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Реконструкция системы теплоснабжения пгт Никель</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</si>
  <si>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</si>
  <si>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</si>
  <si>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Реконструкция системы водоснабжения пгт Никель</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</si>
  <si>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</si>
  <si>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</si>
  <si>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Реконструкция канализационных очистных сооружений пгт Никель и г. Заполярного</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</si>
  <si>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</si>
  <si>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</si>
  <si>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</si>
  <si>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</si>
  <si>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</si>
  <si>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xml:space="preserve">Благоустройство Центрального парка в пгт  Никель
</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</si>
  <si>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</si>
  <si>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</si>
  <si>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Благоустройство высвободившейся после сноса аварийных домов территории по ул. Октябрьской № 8, 10 в п.г.т. Никель</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</si>
  <si>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</si>
  <si>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</si>
  <si>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Благоустройство "Тропы здоровья" в г. Заполярном</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</si>
  <si>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</si>
  <si>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</si>
  <si>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Благоустройство Центральной площади в г. Заполярном</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</si>
  <si>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</si>
  <si>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</si>
  <si>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</si>
  <si>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</si>
  <si>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Организация двух общественных уличных пространств в пгт Никель (парк "Победы" по ул. Бредова и Детский парк по ул. Мира)</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</si>
  <si>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</si>
  <si>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</si>
  <si>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</si>
  <si>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Развитие Центра социальных проектов "Вторая школа" в пгт Никель</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</si>
  <si>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</si>
  <si>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</si>
  <si>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</si>
  <si>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</si>
  <si>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</si>
  <si>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t>
  </si>
  <si>
    <t>Разработка концепции "Плавильный цех - новое городское пространство"</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</si>
  <si>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</si>
  <si>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</si>
  <si>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</si>
  <si>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</si>
  <si>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</si>
  <si>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Благоустройство Площади металлургов в пгт Никель</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</si>
  <si>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</si>
  <si>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</si>
  <si>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</si>
  <si>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</si>
  <si>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</si>
  <si>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</si>
  <si>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xml:space="preserve">Выполнение ремонтных работ 1 этажа в МБУ ДО "Детская художественная школа № 1" в н.п. Никель </t>
  </si>
  <si>
    <t>На 01.01.2022 - Работы выполнены на 100%. Кассовый расход с начала года: средства ФБ - 9 028,28 тыс.руб., средства ОБ - 951,92 тыс.руб., средства МБ - 525,3 тыс.руб.</t>
  </si>
  <si>
    <t>На 01.01.2022 - работы выполнены на 100%</t>
  </si>
  <si>
    <t>Проектный офис на базе АНО  "Центр социальных проектов Печенгского округа "Вторая школа" функционирует.</t>
  </si>
  <si>
    <t>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</si>
  <si>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</si>
  <si>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</si>
  <si>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</si>
  <si>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</si>
  <si>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</si>
  <si>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</si>
  <si>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</si>
  <si>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</si>
  <si>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</si>
  <si>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</si>
  <si>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</si>
  <si>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</si>
  <si>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Объем фактических расходов на 01.02.2023, в % к объему запланированных денежных средств</t>
  </si>
  <si>
    <t>Отчет 
о реализации мероприятий на 01.01.2023</t>
  </si>
  <si>
    <t xml:space="preserve">ООО "КРДВ Мурманск" по состоянию на 01.01.2023: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</si>
  <si>
    <t>ООО "КРДВ Мурманск" по состоянию на 01.01.2023:  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t>
  </si>
  <si>
    <t>ООО "КРДВ Мурманск" по состоянию на 01.01.2023: 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Администрация Печенгского муниц округа: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 Расход 5629,345 руб.
Администрация Печенгского муниц округа на 01.11.2022: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Администрация Печенгского муниц округа на 01.01.2023: В связи с вступлением с 1 января 2023 года в силу постановления Правительства РФ от 08.07.2022 N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производимилмой продукции, расширение перечня перерабатываемого сырья, организация процесса подготовки сырья.</t>
  </si>
  <si>
    <t xml:space="preserve">ООО "КРДВ Мурманск" по состоянию на 01.12.2022: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ООО "КРДВ Мурманск" по состоянию на 01.01.2023: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</si>
  <si>
    <t xml:space="preserve">УК Столица Арктики по состоянию на 01.08.2022: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1.Отсутствие посадочного материала: в РФ не производится, экспорт из Норвегии запрещен. Пока альтернативы нет
2.Корма: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УК Столица Арктики по состоянию на 1.09.2022 -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УК Столица Арктики по состоянию на 1.10.2022 - продолжается работа по поиску альтернативных поставщиков.
ООО "КРДВ Мурманск" по состоянию на 01.01.2023: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</si>
  <si>
    <t>УК Столица Арктики по состоянию на 01.08.2022: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УК Столица Арктики по состоянию на 1.10.2022 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ООО "КРДВ Мурманск" по состоянию на 01.12.2022: Закуплены и установлены садки и оборудование в акватории водного объекта, проведено зарыбление. Отклонение от План Графика ссвязано с техническими вопросами принятия оборудования на баланс. Планируется устранить в 4 кв. 2022 г.
Резидент АЗРФ.
ООО "КРДВ Мурманск" по состоянию на 01.01.2023: Закуплены и установлены садки и оборудование в акватории водного объекта, проведено зарыбление. Отклонение от План Графика ссвязано с техническими вопросами принятия оборудования на баланс. Адрес: рыбоводный участок №22.1: озеро Алла-Аккаярви.</t>
  </si>
  <si>
    <t>УК Столица Арктики по состоянию на 01.09.2022: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внутреннено и въездного туризма вРФ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УК Столица Арктики по состоянию на 01.10.2022: Подготовка документов для заключения Доп соглашения, в связи с изменениями количества ЗУ.
Резидент АЗРФ.
УК Столица Арктики по состоянию на 01.11.2022: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ООО "КРДВ Мурманск" по состоянию на 01.12.2022: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ООО "КРДВ Мурманск" по состоянию на 01.01.2023: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t>
  </si>
  <si>
    <t xml:space="preserve">Администрация Печенгского муниц. округа: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опредление границ Парка с частичной доработкой концепции курорта для уточнения исходных данных (параметров). 
Администрация Печенгского муниц. округа на 01.09.2022: Продолжается работа по доработке концепции курорта.
Администрация Печенгского муниц. округа на 01.11.2022: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прорабатвается финансовая модель и организационно-правовая схема реализаци проекта. 29-30.09.2022 проведена рабочая встреча в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Администрация Печенгского муниц. округа на  01.12.2022: продолжаются работы по доработке технико-экономического обоснования. Проведены встречи с предпринимателями (потенциальными инвесторами).
Администрация Печенгского муниц. округа на 01.01.2023: продолжаются работы по доработке технико-экономического обоснования. </t>
  </si>
  <si>
    <t>АО Корпорация развития МО на 01.01.2023: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Администрацией Печенгского муниципального округа направлены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головосании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
Администрация Печенгского муниципального округа на 01.01.2023: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(безвозмедной помощи) в сумме 3 700 000,00 руб. на разработку проектно-сметной документации.</t>
  </si>
  <si>
    <t xml:space="preserve">Администрация Печенгского муниц округа на 01.09.2022: строительные работы завершены. Ведется закупка оборудования  для фронт-офиса. 
Администрация Печенгского муниц округа на 01.12.2022: без изменений. 
Администрация Печенгского муниц округа на 01.01.2023: выполнен ремонт помещения под фронт-офис по адресу: пгт. Никель, ул. Сидоровича, д. 4.                                                                                                                                                                                                
Комитет по туризму МО на 01.08.2022: открытие зпланировано на конец 2022 года.
Комитет по туризму МО на 01.09.2022: За счет внебюджетных средств были оплачены услуги по цифровизации –установка видеонаблюдения на сумму 100,5 тыс.рублей.
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
Комитет по туризму МО на 01.11.2022 Заключено соглашение. В ноябре будет  осущестивлена закупка мебели, оргтехники проведен Интернет 
Комитет по туризму МО на 01.12.2022 Ведется работа по заключению договоров на  осущестивление закупки мебели, оргтехники  установки Интернета.
Комитет по туризму МО на 01.01.2023: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</si>
  <si>
    <t xml:space="preserve">УК Столица Арктики по состоянию на 01.10.2022: ведутся СМР, приобретение оборудования.
УК Столица Арктики по состоянию на 01.11.2022: открытый вопрос связанный с получением ЗУ, в настоящий момент прект не обеспечен ЗУ, получены отказы. Резидент АЗРФ.
ООО "КРДВ Мурманск" по состоянию на 01.01.2023: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</si>
  <si>
    <t>АО Корпорация развития МО по состоянию на 01.08.2022:
1. Построенному зданию АЗС присвоен адрес: пгт. Печенга, 17-ый км., зд. 1;
2. Полностью проведены отделочные работы, собрана меблировка, установлена пожарная сигнализация и камеры видеонаблюдения;
3. Приобретена брендированная форма для персонала;
4. Полностью закуплено оборудование для кафе и магазина;
5. Определены меню кафе и матрица товаров магазина;
6. Заключены соглашения с поставщиками;
7. Необходимое техническое оборудование для АЗС приобретено и смонтировано, подключение будет произведено до 15.08.2022;
8. Произведено технологическое присоединение  к сетям водоснабжения;
9. Переход на постоянную схему питания электроснабжения запланирован на август 2022;
10. Планируемое завершение обустройства террасы до 05.08.2022;
11. Планируемое завершение облицовки фасада здания до 15.08.2022;
12. Планируемое завершение благоустройства территории АЗС до 26.08.2022;
13. С 22.08.2022 принятие в штат компании всего персонала АЗС и прохождение обучения бизнес-процессам;
14. Плановая дата открытия - 29.08.2022.  
АО Корпорация развития МО по состоянию на 01.09.2022:
1. Построенному зданию АЗС присвоен адрес: пгт. Печенга, 17-ый км., зд. 1;
2. Полностью проведены отделочные работы, собрана меблировка, установлена пожарная сигнализация и камеры видеонаблюдения;
3. Приобретена брендированная форма для персонала;
4. Полностью закуплено оборудование для кафе и магазина;
5. Определены меню кафе и матрица товаров магазина;
6. Заключены соглашения с поставщиками;
7. Необходимое техническое оборудование для МСК приобретено и смонтировано, подключение произведено 25.08.2022;
8. Произведено технологическое присоединение  к сетям водоснабжения;
9. Переход на постоянную схему питания электроснабжения запланирован в сентябре 2022;
10. Обустройство террасы проведено 05.08.2022;
11. Облицовка фасада здания завершена 15.08.2022;
12. Завершение благоустройства территории АЗС 29.09.2022;
13. До 12.09.2022 принятие в штат компании всего персонала АЗС и прохождение обучения бизнес-процессам;
14. Плановая дата открытия - 30.09.2022. 
АО Корпорация развития МО по состоянию на 01.10.2022:
1. Построенному зданию АЗС присвоен адрес: пгт. Печенга, 17-ый км., зд. 1;
2. Полностью проведены отделочные работы, собрана мебель, установлена пожарная сигнализация и камеры видеонаблюдения, интернет;
3. Приобретена брендированная форма для персонала;
4. Закуплено основное оборудование для кафе и магазина; 
5. Определены меню кафе и матрица товаров магазина;
6. Заключены соглашения с поставщиками;
7. Закуп продуктов для кафе, товаров для магазина, топливо 07.10.22
8.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10. Переход на постоянную схему электроснабжения запланирован в октябре-ноябре 2022;
11. Обустройство террасы выполнено на 90%
12. Завершение облицовки фасада здания 10.10.2022;
13. Завершение благоустройства территории АЗС 16.10.2022;
14. До 10.10.2022 принятие в штат компании всего персонала АЗС и до 16.10.2022 прохождение обучения бизнес-процессам;
15. Плановая дата открытия - 17.10.2022.      
АО Корпорация развития МО по состоянию на 01.11.2022: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АО Корпорация развития МО по состоянию на 01.12.2022: 14.11.2022 состоялось торжественное открытие придорожного комплекса.
АО Корпорация развития МО по состоянию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На 01.08.2022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УК Столица Арктики по состоянию на 01.11.2022: Тестовое открытие состоялось 13.10.2022г.
ООО "КРДВ Мурманск" по состоянию на 01.12.2022: Официальное открытие состоялось 14.11.2022г. (1517 км автодороги Р-21 «Кола» между поселком Печенга и поселком 19 км)</t>
  </si>
  <si>
    <t>УК Столица Арктики по состоянию на 01.09.2022:  закупка оборудования+СМР+ идет согласование по технологическому присоединению. Открытие базы отдыха перенесено предварительно на октябрь 2022 года.
УК Столица Арктики по состоянию на 01.10.2022:  закупка оборудования+СМР+ идет согласование по технологическому присоединению. Сроки открытия базы отдыха не определены, смещение до полугода(ориентировочно ноябрь-декабрь).
Резидент АЗРФ.
УК Столица Арктики по состоянию на 01.11.2022:  закупка оборудования+СМР(частичная установка глемпингов, строительство подьездных путей)+идет согласование по техгологическому приоединению. Сроки открытия базы отдыха смещаются на 2023 год (оринетировочно апрель).Готовят документы для заключения доп. соглашения с изменением параметров проекта. 
ООО "КРДВ Мурманск" по состоянию на 01.12.2022: закупка оборудования+СМР. 30.11.2022 приняты в работу документы по заключению ДС с изменением параметров проекта (увеличен срок реализации проекта+изменение объема инвестиций).  
ООО "КРДВ Мурманск" по состоянию на 01.01.2023: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t>
  </si>
  <si>
    <t>Администрация Печенгского муниц округа: проект реализован. Фудтрак установлен в пгт. Никель на ул. Мира. Работают в штатном режиме. Создано рабочих мест - 5. Два человека проходят стажировку. 
Администрация Печенгского муниц округа на 1.09.2022: Создано рабочих мест - 5. 
Администрация Печенгского муниц округа на 01.12.2022: без изменений. Проект реализован, сейчас только создание рабочих мест.
Администрация Печенгского муниц округа на 01.01.2023: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t>
  </si>
  <si>
    <t>Комитет по туризму Мурманкой области на 01.12.2022: ведется работа по поиску финансирования на реализацию строительства  объекта капитального строительства "Музей сверхглубокого бурения".
Комитет по туризму Мурманкой области на 01.01.2023: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t>
  </si>
  <si>
    <t>Комитет по туризму Мурманкой области на 01.01.2023: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</si>
  <si>
    <t>Администрация Печенгского муниц округа на 01.09.2022: проект реализован. Пекарня-кондитерская работает в штатном режиме. Создано рабочих 7 рабочих мест.
На 01.12.2022: создано 9 рабочих мест.
Администрация Печенгского муниц округа на 01.01.2023: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- 4400 чел. в месяц, в день 17 чел.</t>
  </si>
  <si>
    <t xml:space="preserve">Администрация Печенгского муниц округа на 01.09.2022: проект реализован. Два фудтрака работают в штатном режиме, в том числе учавствуют в массовых мероприятиях по области. Созданы 10 рабочих мест.
Администрация Печенгского муниц округа на 01.01.2023: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</si>
  <si>
    <t>УК Столица Арктики на 01.08.2022: дома вводятся в эксплуатацию. Идет завершение строительства ресторана                                                                                                           
УК Столица Арктики на 01.10.2022: дома вводятся в эксплуатацию. Идет завершение строительства ресторана (купол доставляется, в настоящее время оплачены все транспортные расходы).
ООО "КРДВ Мурманск" по состоянию на 01.12.2022: Фактические инвестиции - 63,9 млн руб, создано 22 рабочих места. Резидент АЗРФ.
ООО "КРДВ Мурманск" по состоянию на 01.01.2023: 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t>
  </si>
  <si>
    <t>УК Столица Арктики на 01.08.2022: закупка оборудования и материалов                                     
УК Столица Арктики на 01.10.2022: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внутеренней отделки.   
Резидент АЗРФ.
ООО "КРДВ Мурманск" по состоянию на 01.12.2022:  продолжается внутренняя отделка, идет подготовка к вводу в эксплуатацию.
ООО "КРДВ Мурманск" по состоянию на 01.01.2023: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t>
  </si>
  <si>
    <t>УК Столица Арктики на 01.08.2022: предпроектная стадия. Осуществляются мероприятия по формированию и оформлению прав на земельный участок                                                           
УК Столица Арктики на 01.09.2022: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
УК Столица Арктики на 01.11.2022: подготовка межевого плана в процессе. Будет пересмотр границ земельного участка.
Резидент АЗРФ.  
ООО "КРДВ Мурманск" по состоянию на 01.01.2023: ЗУ поставлен на кадастровый учет (51:03:0020101:1864), готовят на подачу в МИО документы для заключения договора аренды ЗУ.</t>
  </si>
  <si>
    <t xml:space="preserve">УК Столица Арктики на 01.08.2022: предпроектная стадия. Осуществляются мероприятия по формированию и оформлению прав на земельный участок                                                          
УК Столица Арктики на 01.09.2022: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будут проведены публичные слушания.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УК Столица Арктики на 01.11.2022: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ООО "КРДВ Мурманск" по состоянию на 01.01.2023: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 57 млн руб, создано 0 рабочих мест
</t>
  </si>
  <si>
    <t>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01.03.2022 - подрядчиком ведется разработка программы.
На 01.04.2022 - подрядчиком ведется разработка программы.
На 01.08.2022 - подрядчиком ведется разработка программы.                        
На 01.09.2022-подрядчиком ведется разработка программы.
На 01.10.2022 - подрядчиком ведется разработка программы.
На 01.11.2022 - подрядчиком ведется разработка программы.
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t>
  </si>
  <si>
    <t>МИНЗДРАВ: в рамках ГП "Здравоохранение" приобретено 2 ед дентальных рентгенаппарата (П.Никель и г. Заполярный)</t>
  </si>
  <si>
    <t xml:space="preserve">МИНСТРОЙ на 01.08.2022: завершены работы по утеплению фасада, монтаж внутренних инженерных сетей: отопление. На 2-м этажевыполнена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
МИНСТРОЙ на 01.09.2022: Завершены работы по утеплению фасада, монтаж внутренних инженерных сетей: отопление. На 2-м этаже выполнена  черновая отделка стен.Кровельные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отмостки;наружные работы.  
МИНСТРОЙ на 01.10.2022: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МИНСТРОЙ на 01.11.2022. Получено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МИНСТРОЙ на 01.12.2022.  Техническая готовность объекта - 97 %. Завершение работ до конца текущего года.
МИНСТРОЙ на 01.01.2023. Согласно  Акту приемки выполненных работ от 28.12.2022 работы по капитальному ремонту объекта завершены в полном объеме.                                                                                
МИНЗДРАВ на 01.08.2022: -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МИНЗДРАВ на 01.09.2022: - техническая готовность объекта 68%.
МИНЗДРАВ на 01.10.2022: Техническая готовность объекта 85%. Выполняется:работы по утеплению чердачного перекрытия, утеплению фасада,чистовые отделочные работы (подвал,1-2 этажи).Черновые отделочные работы (пол,стены,потолок) в помещениях подвала, монтаж систем вентиляции по 1 этажу и подвалу, прокладка кабеляв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МИНЗДРАВ на 01.11.2022 Техническая готовность объекта - 92%.Выполняются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вожоснабжения) планируется к 30.11.2022.
Минздрав на 01.12.2022.Техническая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
Минздрав на 01.01.2023.Техническая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</si>
  <si>
    <t xml:space="preserve">МИНЗДРАВ на 01.11.2022: в настоящее время оформляется земельный участок под монтаж модульного ФАПа в 2023 году.
МИНЗДРАВ на 01.12.2022: земельный участок под монтаж модульного ФАПа оформлен, разработанао техзадание на поставку и монтаж модульного ФАПа, планируется заключение контракта в т.г.
Минздрав на 01.01.2023: Закупка на поставку и монтаж модульного ФАПА размещена на сайте ЕИС, аукцион 16.01.2023.
</t>
  </si>
  <si>
    <t>МИНЗДРАВ на 01.11.2022: в настоящее время оформляется земельный участок под монтаж модульного ФАПа в 2023 году.
МИНЗДРАВ на 01.12.2022: земельный участок под монтаж модульного ФАПа оформлен, разработанао техзадание на поставку и монтаж модульного ФАПа, планируется заключение контракта в т.г.
Минздрав на 01.01.2023: Закупка на поставку и монтаж модульного ФАПА размещена на сайте ЕИС, аукцион 16.01.2023.</t>
  </si>
  <si>
    <t>МИНЗДРАВ на 01.11.2022: в настоящее время оформляется земельный участок под монтаж модульной ВА в 2023 году.
МИНЗДРАВ на 01.12.2022: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Минздрав на 01.01.2023: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t>
  </si>
  <si>
    <t>МИНЗДРАВ: в 2021 году осуществлен монтаж модульного ФАПа</t>
  </si>
  <si>
    <t>МИНЗДРАВ на 01.11.2022: в настоящее время оформляется земельный участок под монтаж модульного ФАПа
МИНЗДРАВ на 01.12.2022: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Минздрав на 01.01.2023: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t>
  </si>
  <si>
    <t xml:space="preserve">Администрация Печенгского муниц округа: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Администрация Печенгского муниц округа на 01.09.2022: Работы по установке окон выполнены и приняты.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22.08.2022 ),(внутренняя отделка, работы приняты 22.09.2022). </t>
  </si>
  <si>
    <t>МИНСТРОЙ на 01.08.2022: контракт на корректировку ПД заключен с ООО «Вектра» со сроком завершения работ  до 27.10.2022.
На объекте выполняются работы:
- демонтажные работы в коридорах (полы, потолок, существующие инженерные сети ;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Выполнены работы по усилению здания на 55%.  
МИНСТРОЙ на 01.09.2022: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МИНСТРОЙ на 01.10.2022: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 устройство металлической обвязки (обойма) внешних и внутренних стен здания в уровне 1,2,3 этажей;
- частичная обвязка металлической обоймой несущих колонн здания 
- цементирование грунтов под основанием полов в подвале и на 1 этаже  
- подготовка помещений под черновые полы.  
МИНСТРОЙ на 01.11.2022: Выполнены работы по демонтажу системы отопления и иэлектрики.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МИНСТРОЙ на 01.12.2022: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МИНСТРОЙ на 01.01.2023: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(экспетное сопровождение).                                         
Администрация Печенгского муниц округа на 1.09.2022: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уреплению грунтов. Общий объем выполненных работ составляет 10 %.
Администрация Печенгского муниц округа на 01.12.2022: Общий объем выполненных работ составляет 13 %.
Администрация Печенгского муниц округа на 01.01.2023: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t>
  </si>
  <si>
    <t>МИНСТРОЙ на 01.09.2022: подрядной организацией проводятся работы по монтажу вентиляции, а также  э/монтажные работы. Затраты: 2867,60 ОБ. 
МИНСТРОЙ на 01.10.2022: подрядной организацией проводятся работы по монтажу вентиляции (95%) и монтажу оборудования. Ориентировочный срок завершения работ 10.10.2022.  
МИНСТРОЙ на 01.11.2022: подрядной организацией завершены и приняты работы по 1 этапу в полном объеме. По 2 этапу срок завершения работ 03.11.2022 ( заключено д/с № 1  к контракту)  
МИНСТРОЙ на 01.01.2023:  Работы выполнены в полном объеме. Ведутся работы по подключению и запуску оборудования.
Администрация Печенгского муниц округа: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Администрация Печенгского муниц округа на 01.09.2022: Работы по монтажу вентиляции выполнены на 95%, Подрядчик ждет поставки оборудования, ориентировочная дата поставки - середина сентября.
Администрация Печенгского муниц округа на 01.10.2022: оборудование поставлено 12.09.2022, производят монтаж оборудования, ориентировочно закончат 1 этап (монтаж) к 07.10.2022.
Администрация Печенгского муниц округа на 01.11.2022 - проведены воздуховоды, установлено оборудование. Ведутся работы по подключению.
Администрация Печенгского муниц округа на 01.12.2022: Готово ПСД на реконструкцию ДК и прилегающей территории. ВЕНТИЛЯЦИЯ - на 15.12.2022 назначена приемка работ.
Администрация Печенгского муниц округа на 01.01.2023: выполнены работы по монтажу вентиляции в ДК "Октябрь" г. Заполярный, ул. Стрельцова, д. 1а (приняты 14.12.2022, работы оплачены).</t>
  </si>
  <si>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</si>
  <si>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</si>
  <si>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t xml:space="preserve">Минкульт на 01.08.2020: в областном бюджете предусмотрено 3255,9 тыс. рублей, в метном бюджете - 459,4 тыс. рублей.
В настоящее время работы выполнены на 40%. Фасад здания оштукатурен. Ведутся работы по ремонту крыльца.
Минкульт на 01.09.2022: 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На 01.10.2022: Работы у Подрядчика не приняты, в связи с нарушениями и деффектами.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Минкульт на 01.12.2022: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</si>
  <si>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Минкульт 01.08.2022: работы завершены. Кассовое исполнение 2200,5 тыс рыблей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</si>
  <si>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t>Минкульт на 01.08.2022: работы завершены. Кассовое исполнение 660,9 тыс рыблей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</si>
  <si>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Минкульт на 01.08.2022: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Минкульт на 01.09.2022: Инструменты уже в пути.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</si>
  <si>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t xml:space="preserve"> Администрация Печенгского муниц округа: мероприятие запланировано на 2023 год</t>
  </si>
  <si>
    <t>МИНСТРОЙ на 01.09.2022: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
МИНСТРОЙ на 01.10.2022: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работы).Второй контракт заключен 16.09.2022  на приобретение и монтаж раздевалок для спортсменов в рамках капитального ремонта, выплачен аванс. 
МИНСТРОЙ на 01.11.2022: Работы по 1 этапу (освещение) выполнены в полном объеме и приняны комиссией. Работы по 2 этапу (установке радевалок) будут завершены до 15.12.2022.    
МИНСТРОЙ на 01.12.2022: Работы по 1 этапу (освещение) выполнены в полном объеме и приняты комиссией. Работы по 2 этапу на стадии завершения.
МИНСТРОЙ на 01.01.2023: Работы по объекту завершены в полном объеме.                               
Администрация Печенгского муниц округа: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Администрация Печенгского муниц округа на 01.09.2022: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
Администрация Печенгского муниц округа на 01.10.2022: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Администрация Печенгского муниц округа на 01.11.2022 -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Администрация Печенгского муниц округа на 01.12.2022: Работы по строительству домика-раздевалки приняты.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домика-раздевелки для лыжников в г. Заполярный (работы приняты 01.12.2022, работы оплачены).</t>
  </si>
  <si>
    <t>Администрация Печенгского муниц округа: мероприятие запланировано на 2024 год</t>
  </si>
  <si>
    <t xml:space="preserve">МИНСТРОЙ на 01.08.2022: В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договора.Выявлены различные замечания, которые в настоящее время устраняются.
МИНСТРОЙ на 01.09.2022: В настоящее время подрядной организацией устраняются замечания по фасаду здания. Комиссионная приемка работ - 06.09.2022. 
МИНСТРОЙ на 01.10.2022: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</si>
  <si>
    <t>МИНСТРОЙ:Проект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На 01.09.2022 -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запорс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МИНСТРОЙ на 01.10.2022 -  до н.в. ответ не поступал. 
МИНСТРОЙ на 01.12.2022  -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предстваляется возможным.         
МИНСТРОЙ на 01.01.2023  - средства в областном бюджете на реализацию мастер плана не предусмотрены, в связи с непредоставлением мастер-плана в адрес Минстроя.                                                                     
Администрация Печенгского муниц округа: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Администрация Печенгского муниц округа на 01.09.2022: Продолжаются работы по обработке информации.
Администрация Печенгского муниц округа на 01.10.2022: продолжается работа по планировочным решениям (с учетом перспектив выбытия жилого фонда). 29-30.09.2022 проведена рабочая встреча в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Администрация Печенгского муниц округа на 01.11.2022 -  АНО "Вторая школа"переданы в администрацию Печенгского муниципального округа  отчеты о результатах инструментальной проверки 55 жилых домов в пгт. Никель.
Администрация Печенгского муниц округа на 01.01.2023: продолжается работа по организационно-правовым и финансовым механизмам.</t>
  </si>
  <si>
    <t>МИНСТРОЙ на 01.01.2023: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Администрация Печенгского муниц округа: Работы запланированы на 2023 год</t>
  </si>
  <si>
    <t xml:space="preserve">МИНСТРОЙ: В 2021 году снесено 4 МКД.                                                                                                    
Администрация Печенгского муниц округа: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</si>
  <si>
    <t>МИНСТРОЙ: мероприятие выполнено в 2021 году.</t>
  </si>
  <si>
    <t>МИНСТРОЙ: работы завершены в полном объеме.
Финансирование работ произведено в апреле 2022 г. в полном объеме за счет средств областного бюджета.</t>
  </si>
  <si>
    <t xml:space="preserve">МИНЭНЕРГО , Администрация Печенгского муниц округа на 01.08.2022: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разрабоатывает концепцию теплоснабжения. На 01.08.2022 года концепция теплоснабжения на рассмотрение в Минэнерго не предоставлена. 
Администрация Печенгского муниц округа на 01.09.2022: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Администрация Печенгского муниц округа на 01.12.2022: без изменений.        
АО Корпорация развития МО на 01.11.2022: Ожидается получение финансовой модели по проекту от ООО "ИнСистем"  до 01.12.2022. 
АО Корпорация развития МО на 01.12.2022: ООО "ИнСистем" после внутренней оценки отказалось от реализации проекта из-за невыгодных экономических условий проекта.
АО Корпорация развития МО на 01.01.2023: Решается вопрос по поиску новго инвестора.    </t>
  </si>
  <si>
    <t>МИНЭНЕРГО и Администрация Печенгского муниц округа на 01.08.2022: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Администрация Печенгского муниц округа на 01.09.2022:  АНО "Центр социальных проектов "Вторая школа" определен подрядчик, проводится работа по заключению договора с подрядчиком.
Администрация Печенгского муниц округа на 01.10.2022: актуализировано техническое задание, ведется работа по заключению договора на проектирование (ориентировочный срок заключения договора до 10.10.2022).
Администрация Печенгского муниц округа на 01.11.2022: заключен договор на выполнение работ по  инженерным изысканиям от 04.10.2022 № В-1. Ведутся геологические и геодезические работы. 
Администрация Печенгского муниц округа на 01.01.2023: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АО Корпорация развития МО на 01.11.2022: Проводится процедура конкурского управления в отношении МУП "Сети Никеля", на балансе которого находятся сети водоснабжения и водоотведения.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иженерных изысканий - март 2023 г.</t>
  </si>
  <si>
    <t>МИНЭНЕРГО ,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договрова на обследование очистных сооруждений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АО Корпорация развития МО на 01.11.2022: Проводится процедура конкурского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t>
  </si>
  <si>
    <t>Администрация Печенгского муниц округа на 01.08.2022: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Администрация Печенгского муниц округа на 01.09.2022: 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Комитет по туризму Мурманской области не координирует работу данного мерпоряития.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</si>
  <si>
    <t>Администрация Печенгского муниц округа на 01.08.2022: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Администрация Печенгского муниц округа на 01.09.2022: работы продолжаются. Подрядчика подвел поставщик опор освещения.
Администрация Печенгского муниц округа на 1.10.2022: работы выполнены в полном объеме. Работы приняты.
Администрация Печенгского муниц округа на 01.11.2022г. - работы оплачены в полном объеме.
МИНГРАД на 01.09.2022: Техинческая готовность объекта - 76%.
МИНГРАД на 01.11.2022: Работы завершены.</t>
  </si>
  <si>
    <t>Администрация Печенгского муниц округа на 01.08.2022: Разрабатывается проектно-сметная документация.
Администрация Печенгского муниц округа на 01.09.2022: продолжаются работы по разработке дизайн-проекта.
Администрация Печенгского муниц округа на 01.11.2022: На территорию проектирования выполнена топосъемка с указанием инженерных сетей, фотофиквсация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Администрация Печенгского муниц округа на 01.12.2022: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Администрация Печенгского муниц округа на 01.01.2023: продолжаются работы по доработке эскизного проекта по благоустройству.</t>
  </si>
  <si>
    <t>На 01.01.2022 - работы завершены.
Администрация Печенгского муниц округа на 01.12.2022: Односторонний отказ заказчика. Работы в срок 30.09.2021 года не завершены; работы, определенные условиями договора в полном объеме не выполнены.</t>
  </si>
  <si>
    <t>Администрация Печенгского муниц округа на 01.08.2022: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Администрация Печенгского муниц округа на 01.09.2022: Продолжается разработка проектно-сметной документации.
Администрация Печенгского муниц округа на 01.11.2022: продолжается разработка проектно-сметной документации по условиям заключенного договора - до конца ноября 2022, в т.ч. прохождение экспертизы).
Администрация Печенгского муниц округа на 01.12.2022: продолжается разработка проектно-сметной документации (ориентировочно - первая декада декабря 2022).
Администрация Печенгского муниц округа на  01.01.2023: проетно-сметная документация проходит экспертизу.</t>
  </si>
  <si>
    <r>
      <rPr>
        <sz val="8"/>
        <rFont val="Arial"/>
        <family val="2"/>
        <charset val="204"/>
      </rPr>
      <t>МИНГРАД на 01.08.2022: Техническая готовность - 48%.  
МИНГРАД на 01.09.2022: Завершены работ по дворовым территорим: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На 01.09.2022:  Работы завершаются, уложено асфальтобенное покрытие. На 01.01.2023: работы по благоустройству дворовых территорий г. Заполярный, ул. Мира, дд. 6, 8, 10, 12, ул. Юбилейная, дд. 5, 9 выполнены и оплачены (12 128 549,00 руб., из них ОБ - 11 522 121,55 руб., МБ - 606 427,45 руб.)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01.11.2022г.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На 01.01.2023: работы по благоустройству дворовых территорий г. Никель, пр. Гвардейский, д. 6/1, ул. Победы, дд 1, 13, ул. Бредова, дд 1, 3. приняты и оплачены (15 395 566,54 руб, из них ОБ - 14 625 788,21 руб., МБ - 769 778,33 руб.).</t>
    </r>
    <r>
      <rPr>
        <b/>
        <sz val="8"/>
        <rFont val="Arial"/>
        <family val="2"/>
        <charset val="204"/>
      </rPr>
      <t xml:space="preserve">
</t>
    </r>
  </si>
  <si>
    <t>Администрация Печенгского муниц округа на 01.08.2022: Разрабатывается проектно-сметная документация.
Администрация Печенгского муниц округа на 01.01.2023: работы продолжаются.</t>
  </si>
  <si>
    <t>Администрация Печенгского муниц округа на 01.08.2022: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
Администрация Печенгского муниц округа на 01.09.2022: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
Администрация Печенгского муниц округа на 01.10.2022: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Администрация Печенгского муниц округа на 01.11.2022 -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
Администрация Печенгского муниц округа на  01.12.2022: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
Администрация Печенгского муниц округа на  01.01.2023: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Комитет по туризму Мурманской области на 01.10.2022: была оказана информационная поддержка фестиваля "GastroIndustry" 
Комитет по туризму Мурманской области на 01.10.2022: была оказана информационная поддержка фестиваля "GastroIndustry".</t>
  </si>
  <si>
    <t>МИНОБР по состоянию на 01.08.2022 (на 01.10.2022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Предлагаем при возникновении возможности внести соответствующие изменения в Программу.
МИНОБР на 01.11.2022: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МИНОБР на 01.01.2023: в соответствии с письмом Министерства просвещения Российской Федерации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15.01.05 Сварщик (ручной и частично механизированной сварки (наплавки) (16 чел.); 15.01.30 Слесарь (15 чел.).
По программам профобучения: Сварщик ручной дуговой сварки плавящимся покрытым электродом (23 чел.).
2022 год (23 чел. на 01.01.2023) По программам профобучения: Сварщик ручной дуговой сварки плавящимся покрытым электродом (23 чел.).
2021 год (130 чел.) По программам СПО: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По программам профобучения: Сварщик ручной дуговой сварки плавящимся покрытым электродом (23 чел.); 19861 Электромонтер по ремонту и обслуживанию электрооборудования (18 чел.).
2022 год (69 чел. на 01.01.2023) По программам СПО: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По программам профобучения:  Машинист электровоза (7 чел.).
2021 год (8 чел.) По программам СПО: 43.01.09 Повар, кондитер (6 чел.); По программам профобучения: 16675 Повар (2 чел.).
2022 год (17 чел. на 01.01.2023) По программам профобучения: 16675 Повар (17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Важно: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t>
  </si>
  <si>
    <r>
      <t xml:space="preserve">Минкульт на 01.08.2022: 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Минкульт на 01.09.2022: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sz val="8"/>
        <rFont val="Arial"/>
        <family val="2"/>
        <charset val="204"/>
      </rPr>
      <t xml:space="preserve">.
Дата окончания работ: 07.09.2022 года. Работы приняты 16.09.2022 года          </t>
    </r>
  </si>
  <si>
    <r>
      <t xml:space="preserve">Минкульт на 01.08.2022: работы завершены.  Кассовое исполнение 1192,2 тыс рублей
Выполнен ремонт помещений сельской библиотеки- филиала № 6 МБКПУ "Печенгское МБО" в с.п. Корзуново. Адрес объекта-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 работы в абонемент зале </t>
    </r>
    <r>
      <rPr>
        <i/>
        <sz val="8"/>
        <rFont val="Arial"/>
        <family val="2"/>
        <charset val="204"/>
      </rPr>
      <t>(Разборка деревянных заполнений проемов дверных и воротных,установка противопожарных дверей,установка доводчика,ремонт штукатурки откосов внутри здания по камню и бетону цементно-известковым раствором прямолинейных - дверные откосы,окраска водно-дисперсионными акриловыми составами, улучшенная по штукатурке откосов,расчистка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раза,улучшенная масляная окраска ранее окрашенных колонн за два раза с расчисткой старой краски до 10%,установка уголков ПВХ на клее, обрамление дверных откосов дверного блока абонемент - читальный зал,разборка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деревянных,окраска масляными составами плинтусов, по дереву за 2 раза,укладка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стен,грунтование водно-дисперсионной грунтовкой поверхностей стен, 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м),демонтаж (разборка) металлических дверных блоков (дверной блок 2,1*0,9 м), установка противопожарных дверей однопольных глухих – входной дверной блок,установка дверного доводчика к металлическим дверям,облицовка дверных откосов декоративными панелями или сэндвич-панелями (внутренние откосы входного дверного блока), установка уголков ПВХ на клее,расчистка водоэмульсионной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акриловыми, водно-дисперсионными, огнестойкими за 2 раза,разборка плинтусов деревянных,разборка покрытий полов из плиток поливинилхлоридных,устройство покрытий из плит OSB, устройство покрытий из линолеума на клее,устройство плинтусов деревянных,окраска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воротных,установка блоков в наружных и внутренних дверных проемах в каменных стенах, площадь проема до 3 м2,установка и крепление наличников,ремонт штукатурки откосов дверных внутри здания по камню и бетону цементно-известковым раствором, прямолинейных,грунтование водно-дисперсионной грунтовкой поверхностей откосов,сплошное шпатлевание откосов дверных,окраска поливинилацетатными водоэмульсионными составами, улучшенная по штукатурке стен- откосов дверных,расчистка масляной краски со стен,грунтование водно-дисперсионной грунтовкой поверхностей стен,сплошное шпатлевание стен,оклейка стеклообоями стен по монолитной штукатурке,окраска стен, оклеенных стеклообоями, красками водно-дисперсионными за 2 раза,установка уголков ПВХ на клее (углы стен),разборка плинтусов деревянных,устройство покрытий из плит OSB,устройство покрытий из линолеума на клее,устройство плинтусов деревянных,окраска масляными составами плинтусов, по дереву за 2 раза,укладка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стен,разборка плинтусов цементных,разборка покрытий полов из керамических плиток,разборка стяжки цементной толщ 20 мм,демонтаж унитазов (с сохранением материала),демонтаж умывальников с постаментом (с сохранением материала),снятие смесителя без душевой сетки (с сохранением материала),грунтование водно-дисперсионной грунтовкой поверхностей стен,ремонт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бетону,устройство стяжек пола из выравнивающей смеси толщ. 20 мм,устройство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одноцветных,установка унитазов с бачком непосредственно присоединенным - ранее снятых,установка умывальников одиночных без подводки воды с постаментом - ранее снятых,установка смесителей - ранее снятых,сплошное шпатлевание стены в нише канализационного стояка,окраска поливинилацетатными водоэмульсионными составами, улучшенная по штукатурке стены в нише канализации,масляная окраска канализационных чугунных труб диаметром 100 мм (2,65 м), количество окрасок 2,смена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кг,установка радиаторов чугунных)</t>
    </r>
    <r>
      <rPr>
        <sz val="8"/>
        <rFont val="Arial"/>
        <family val="2"/>
        <charset val="204"/>
      </rPr>
      <t xml:space="preserve">.  Дата окончания работ: 30.05.2022 года. Работы приняты 31.05.2022 года.         </t>
    </r>
  </si>
  <si>
    <t>Отчет по Программе социально-экономического развития Печенгского муниципального округа Мурманской области на 2021-2025 годы за 4 кв. 2022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</si>
</sst>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0.0"/>
    <numFmt numFmtId="166" formatCode="#,##0.000"/>
    <numFmt numFmtId="167" formatCode="0.000"/>
    <numFmt numFmtId="168" formatCode="#,##0.00\ _₽"/>
    <numFmt numFmtId="169" formatCode="#,##0.00_ ;\-#,##0.00\ "/>
    <numFmt numFmtId="170" formatCode="0.0"/>
  </numFmts>
  <fonts count="19" x14ac:knownFonts="1">
    <font>
      <sz val="11"/>
      <color rgb="FF000000"/>
      <name val="Arial"/>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sz val="8"/>
      <color indexed="10"/>
      <name val="Arial"/>
      <family val="2"/>
      <charset val="204"/>
    </font>
    <font>
      <b/>
      <sz val="8"/>
      <color rgb="FF000000"/>
      <name val="Arial"/>
      <family val="2"/>
      <charset val="204"/>
    </font>
    <font>
      <b/>
      <sz val="10"/>
      <color theme="1"/>
      <name val="Times New Roman"/>
      <family val="1"/>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i/>
      <sz val="8"/>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s>
  <cellStyleXfs count="2">
    <xf numFmtId="0" fontId="0" fillId="0" borderId="0"/>
    <xf numFmtId="0" fontId="15" fillId="0" borderId="0"/>
  </cellStyleXfs>
  <cellXfs count="257">
    <xf numFmtId="0" fontId="0" fillId="0" borderId="0" xfId="0"/>
    <xf numFmtId="0" fontId="8" fillId="0" borderId="1" xfId="0" applyFont="1" applyBorder="1" applyAlignment="1">
      <alignment horizontal="center" vertical="center" wrapText="1"/>
    </xf>
    <xf numFmtId="0" fontId="15" fillId="0" borderId="0" xfId="1"/>
    <xf numFmtId="165" fontId="15" fillId="0" borderId="0" xfId="1" applyNumberFormat="1"/>
    <xf numFmtId="165" fontId="10"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0" fontId="1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49" fontId="4" fillId="2" borderId="22" xfId="1" applyNumberFormat="1" applyFont="1" applyFill="1" applyBorder="1" applyAlignment="1">
      <alignment horizontal="center" vertical="center" wrapText="1"/>
    </xf>
    <xf numFmtId="49" fontId="5" fillId="2" borderId="22" xfId="1" applyNumberFormat="1" applyFont="1" applyFill="1" applyBorder="1" applyAlignment="1">
      <alignment horizontal="center" vertical="center" wrapText="1"/>
    </xf>
    <xf numFmtId="0" fontId="13" fillId="2" borderId="1" xfId="1" applyFont="1" applyFill="1" applyBorder="1" applyAlignment="1">
      <alignment vertical="center" wrapText="1"/>
    </xf>
    <xf numFmtId="4" fontId="6" fillId="0" borderId="1" xfId="1" applyNumberFormat="1" applyFont="1" applyBorder="1"/>
    <xf numFmtId="4" fontId="10" fillId="0" borderId="1" xfId="1" applyNumberFormat="1" applyFont="1" applyBorder="1"/>
    <xf numFmtId="0" fontId="15" fillId="0" borderId="0" xfId="1" applyAlignment="1">
      <alignment horizontal="right"/>
    </xf>
    <xf numFmtId="0" fontId="1" fillId="0" borderId="1" xfId="1" applyFont="1" applyBorder="1"/>
    <xf numFmtId="0" fontId="15" fillId="0" borderId="1" xfId="1" applyBorder="1"/>
    <xf numFmtId="4" fontId="6" fillId="0" borderId="1" xfId="1" applyNumberFormat="1" applyFont="1" applyBorder="1" applyAlignment="1">
      <alignment horizontal="right"/>
    </xf>
    <xf numFmtId="0" fontId="6" fillId="0" borderId="4" xfId="1" applyFont="1" applyBorder="1" applyAlignment="1">
      <alignment horizontal="center" vertical="center" wrapText="1"/>
    </xf>
    <xf numFmtId="165" fontId="6" fillId="0" borderId="4" xfId="1" applyNumberFormat="1" applyFont="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xf>
    <xf numFmtId="4" fontId="6"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0" fontId="6" fillId="0" borderId="15" xfId="1" applyFont="1" applyBorder="1" applyAlignment="1">
      <alignment horizontal="center" vertical="center" wrapText="1"/>
    </xf>
    <xf numFmtId="4" fontId="6" fillId="0" borderId="15" xfId="1" applyNumberFormat="1" applyFont="1" applyBorder="1"/>
    <xf numFmtId="49" fontId="4" fillId="0" borderId="8" xfId="1" applyNumberFormat="1" applyFont="1" applyBorder="1" applyAlignment="1">
      <alignment horizontal="center" vertical="center" wrapText="1"/>
    </xf>
    <xf numFmtId="165" fontId="6" fillId="0" borderId="1" xfId="1" applyNumberFormat="1" applyFont="1" applyBorder="1" applyAlignment="1">
      <alignment horizontal="right" vertical="center" wrapText="1"/>
    </xf>
    <xf numFmtId="0" fontId="1" fillId="0" borderId="1" xfId="1" applyFont="1" applyBorder="1" applyAlignment="1">
      <alignment horizontal="right"/>
    </xf>
    <xf numFmtId="0" fontId="15" fillId="0" borderId="1" xfId="1" applyBorder="1" applyAlignment="1">
      <alignment horizontal="right"/>
    </xf>
    <xf numFmtId="4" fontId="6" fillId="0" borderId="15" xfId="1" applyNumberFormat="1" applyFont="1" applyBorder="1" applyAlignment="1">
      <alignment horizontal="right"/>
    </xf>
    <xf numFmtId="4" fontId="6" fillId="0" borderId="1" xfId="1" applyNumberFormat="1" applyFont="1" applyBorder="1" applyAlignment="1">
      <alignment horizontal="right" vertical="center"/>
    </xf>
    <xf numFmtId="4" fontId="10" fillId="0" borderId="3" xfId="0" applyNumberFormat="1" applyFont="1" applyBorder="1" applyAlignment="1">
      <alignment horizontal="right" vertical="center"/>
    </xf>
    <xf numFmtId="49" fontId="5" fillId="0" borderId="4" xfId="1" applyNumberFormat="1" applyFont="1" applyBorder="1" applyAlignment="1">
      <alignment horizontal="center" vertical="center" wrapText="1"/>
    </xf>
    <xf numFmtId="0" fontId="1" fillId="0" borderId="0" xfId="1" applyFont="1"/>
    <xf numFmtId="2" fontId="10" fillId="0" borderId="1" xfId="1" applyNumberFormat="1" applyFont="1" applyBorder="1" applyAlignment="1">
      <alignment horizontal="right"/>
    </xf>
    <xf numFmtId="0" fontId="15" fillId="0" borderId="14" xfId="1" applyBorder="1"/>
    <xf numFmtId="4" fontId="10" fillId="0" borderId="1" xfId="1" applyNumberFormat="1" applyFont="1" applyBorder="1" applyAlignment="1">
      <alignment horizontal="right"/>
    </xf>
    <xf numFmtId="0" fontId="1" fillId="0" borderId="0" xfId="1" applyFont="1" applyAlignment="1">
      <alignment horizontal="right"/>
    </xf>
    <xf numFmtId="4" fontId="14" fillId="0" borderId="1" xfId="1" applyNumberFormat="1" applyFont="1" applyBorder="1" applyAlignment="1">
      <alignment horizontal="right"/>
    </xf>
    <xf numFmtId="4" fontId="8" fillId="0" borderId="1" xfId="1" applyNumberFormat="1" applyFont="1" applyBorder="1" applyAlignment="1">
      <alignment horizontal="right" vertical="center" wrapText="1"/>
    </xf>
    <xf numFmtId="4" fontId="8" fillId="0" borderId="1" xfId="1" applyNumberFormat="1" applyFont="1" applyBorder="1" applyAlignment="1">
      <alignment horizontal="right"/>
    </xf>
    <xf numFmtId="170" fontId="8" fillId="0" borderId="1" xfId="1" applyNumberFormat="1" applyFont="1" applyBorder="1"/>
    <xf numFmtId="170" fontId="10" fillId="0" borderId="1" xfId="1" applyNumberFormat="1" applyFont="1" applyBorder="1"/>
    <xf numFmtId="165" fontId="6" fillId="0" borderId="1" xfId="1" applyNumberFormat="1" applyFont="1" applyBorder="1" applyAlignment="1">
      <alignment horizontal="right" vertical="center"/>
    </xf>
    <xf numFmtId="0" fontId="15" fillId="3" borderId="0" xfId="1" applyFill="1"/>
    <xf numFmtId="0" fontId="15" fillId="3" borderId="1" xfId="1" applyFill="1" applyBorder="1"/>
    <xf numFmtId="0" fontId="6" fillId="3" borderId="15" xfId="1" applyFont="1" applyFill="1" applyBorder="1" applyAlignment="1">
      <alignment horizontal="center" vertical="center" wrapText="1"/>
    </xf>
    <xf numFmtId="0" fontId="1" fillId="3" borderId="1" xfId="1" applyFont="1" applyFill="1" applyBorder="1" applyAlignment="1">
      <alignment horizontal="right"/>
    </xf>
    <xf numFmtId="4" fontId="6" fillId="3" borderId="15" xfId="1" applyNumberFormat="1" applyFont="1" applyFill="1" applyBorder="1" applyAlignment="1">
      <alignment horizontal="right"/>
    </xf>
    <xf numFmtId="4" fontId="10" fillId="0" borderId="1" xfId="1" applyNumberFormat="1" applyFont="1" applyBorder="1" applyAlignment="1">
      <alignment horizontal="right" vertical="center"/>
    </xf>
    <xf numFmtId="4" fontId="10" fillId="0" borderId="3" xfId="1" applyNumberFormat="1" applyFont="1" applyBorder="1" applyAlignment="1">
      <alignment horizontal="right" vertical="center"/>
    </xf>
    <xf numFmtId="0" fontId="1" fillId="0" borderId="1" xfId="1" applyFont="1" applyBorder="1"/>
    <xf numFmtId="0" fontId="1" fillId="0" borderId="0" xfId="1" applyFont="1"/>
    <xf numFmtId="0" fontId="6" fillId="0" borderId="5"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4" fontId="6" fillId="0" borderId="1" xfId="1" applyNumberFormat="1" applyFont="1" applyFill="1" applyBorder="1" applyAlignment="1">
      <alignment horizontal="right"/>
    </xf>
    <xf numFmtId="4" fontId="6" fillId="0" borderId="1" xfId="1" applyNumberFormat="1" applyFont="1" applyFill="1" applyBorder="1" applyAlignment="1">
      <alignment horizontal="right" vertical="center" wrapText="1"/>
    </xf>
    <xf numFmtId="0" fontId="15" fillId="0" borderId="0" xfId="1" applyFill="1"/>
    <xf numFmtId="0" fontId="6" fillId="0" borderId="4"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6" fillId="0" borderId="1" xfId="1" applyNumberFormat="1" applyFont="1" applyFill="1" applyBorder="1"/>
    <xf numFmtId="4" fontId="10" fillId="0" borderId="1" xfId="1" applyNumberFormat="1" applyFont="1" applyFill="1" applyBorder="1" applyAlignment="1">
      <alignment horizontal="right"/>
    </xf>
    <xf numFmtId="4" fontId="10" fillId="0" borderId="1" xfId="1" applyNumberFormat="1" applyFont="1" applyFill="1" applyBorder="1"/>
    <xf numFmtId="0" fontId="6" fillId="0" borderId="1" xfId="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7" xfId="1" applyFont="1" applyFill="1" applyBorder="1" applyAlignment="1">
      <alignment horizontal="center" vertical="center" wrapText="1"/>
    </xf>
    <xf numFmtId="4" fontId="6" fillId="0" borderId="1" xfId="1" applyNumberFormat="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15" fillId="0" borderId="1" xfId="1" applyFill="1" applyBorder="1"/>
    <xf numFmtId="4" fontId="6" fillId="0" borderId="1" xfId="1" applyNumberFormat="1" applyFont="1" applyFill="1" applyBorder="1" applyAlignment="1">
      <alignment horizontal="right" vertical="center"/>
    </xf>
    <xf numFmtId="0" fontId="6" fillId="0" borderId="0" xfId="1" applyFont="1" applyFill="1" applyAlignment="1">
      <alignment horizontal="center" vertical="center" wrapText="1"/>
    </xf>
    <xf numFmtId="4" fontId="6" fillId="0" borderId="15" xfId="1" applyNumberFormat="1" applyFont="1" applyFill="1" applyBorder="1" applyAlignment="1">
      <alignment horizontal="center" vertical="center"/>
    </xf>
    <xf numFmtId="0" fontId="6" fillId="0" borderId="6" xfId="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6" fillId="0" borderId="24" xfId="1" applyFont="1" applyFill="1" applyBorder="1" applyAlignment="1">
      <alignment horizontal="center" vertical="center" wrapText="1"/>
    </xf>
    <xf numFmtId="0" fontId="1" fillId="0" borderId="15" xfId="1" applyFont="1" applyFill="1" applyBorder="1"/>
    <xf numFmtId="0" fontId="15" fillId="0" borderId="15" xfId="1" applyFill="1" applyBorder="1"/>
    <xf numFmtId="0" fontId="6" fillId="0" borderId="16" xfId="1" applyFont="1" applyFill="1" applyBorder="1" applyAlignment="1">
      <alignment horizontal="center" vertical="center" wrapText="1"/>
    </xf>
    <xf numFmtId="165" fontId="6" fillId="0" borderId="16" xfId="1" applyNumberFormat="1" applyFont="1" applyFill="1" applyBorder="1" applyAlignment="1">
      <alignment horizontal="center" vertical="center" wrapText="1"/>
    </xf>
    <xf numFmtId="4" fontId="6" fillId="0" borderId="19" xfId="1" applyNumberFormat="1" applyFont="1" applyFill="1" applyBorder="1" applyAlignment="1">
      <alignment vertical="center"/>
    </xf>
    <xf numFmtId="0" fontId="1" fillId="0" borderId="1" xfId="1" applyFont="1" applyFill="1" applyBorder="1"/>
    <xf numFmtId="0" fontId="10" fillId="0" borderId="1" xfId="1" applyFont="1" applyFill="1" applyBorder="1" applyAlignment="1">
      <alignment vertical="top" wrapText="1"/>
    </xf>
    <xf numFmtId="0" fontId="9" fillId="0" borderId="1" xfId="1" applyFont="1" applyFill="1" applyBorder="1" applyAlignment="1">
      <alignment horizontal="center" vertical="center" wrapText="1"/>
    </xf>
    <xf numFmtId="0" fontId="6" fillId="0" borderId="1" xfId="1" applyFont="1" applyBorder="1" applyAlignment="1">
      <alignment vertical="top" wrapText="1"/>
    </xf>
    <xf numFmtId="0" fontId="1" fillId="0" borderId="0" xfId="1" applyFont="1" applyFill="1"/>
    <xf numFmtId="167" fontId="10" fillId="0" borderId="1" xfId="1" applyNumberFormat="1" applyFont="1" applyFill="1" applyBorder="1" applyAlignment="1">
      <alignment horizontal="right"/>
    </xf>
    <xf numFmtId="0" fontId="6" fillId="0" borderId="15" xfId="1" applyFont="1" applyFill="1" applyBorder="1" applyAlignment="1">
      <alignment horizontal="center" vertical="center" wrapText="1"/>
    </xf>
    <xf numFmtId="4" fontId="6" fillId="0" borderId="15" xfId="1" applyNumberFormat="1" applyFont="1" applyFill="1" applyBorder="1"/>
    <xf numFmtId="2" fontId="10" fillId="0" borderId="1" xfId="1" applyNumberFormat="1" applyFont="1" applyFill="1" applyBorder="1" applyAlignment="1">
      <alignment horizontal="right"/>
    </xf>
    <xf numFmtId="0" fontId="10" fillId="0" borderId="1" xfId="1" applyFont="1" applyFill="1" applyBorder="1" applyAlignment="1">
      <alignment horizontal="right"/>
    </xf>
    <xf numFmtId="0" fontId="10" fillId="0" borderId="1" xfId="1" applyFont="1" applyFill="1" applyBorder="1"/>
    <xf numFmtId="165" fontId="6" fillId="0" borderId="15" xfId="1" applyNumberFormat="1" applyFont="1" applyFill="1" applyBorder="1" applyAlignment="1">
      <alignment horizontal="center" vertical="center" wrapText="1"/>
    </xf>
    <xf numFmtId="0" fontId="6" fillId="0" borderId="15" xfId="1" applyFont="1" applyFill="1" applyBorder="1" applyAlignment="1">
      <alignment horizontal="left" vertical="center" wrapText="1"/>
    </xf>
    <xf numFmtId="168" fontId="6" fillId="0" borderId="1" xfId="1" applyNumberFormat="1" applyFont="1" applyFill="1" applyBorder="1" applyAlignment="1">
      <alignment horizontal="center" vertical="center"/>
    </xf>
    <xf numFmtId="168" fontId="6" fillId="0" borderId="4" xfId="1" applyNumberFormat="1" applyFont="1" applyFill="1" applyBorder="1" applyAlignment="1">
      <alignment horizontal="right" wrapText="1"/>
    </xf>
    <xf numFmtId="168" fontId="6" fillId="0" borderId="1" xfId="1" applyNumberFormat="1" applyFont="1" applyFill="1" applyBorder="1" applyAlignment="1">
      <alignment horizontal="right"/>
    </xf>
    <xf numFmtId="0" fontId="6" fillId="0" borderId="1" xfId="1" applyFont="1" applyFill="1" applyBorder="1" applyAlignment="1">
      <alignment horizontal="right"/>
    </xf>
    <xf numFmtId="165" fontId="10" fillId="0" borderId="1" xfId="0" applyNumberFormat="1" applyFont="1" applyFill="1" applyBorder="1" applyAlignment="1">
      <alignment horizontal="right" vertical="center"/>
    </xf>
    <xf numFmtId="165"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right" vertical="center"/>
    </xf>
    <xf numFmtId="4" fontId="6" fillId="0" borderId="4" xfId="0" applyNumberFormat="1" applyFont="1" applyFill="1" applyBorder="1" applyAlignment="1">
      <alignment horizontal="right" vertical="center" wrapText="1"/>
    </xf>
    <xf numFmtId="165" fontId="10" fillId="0" borderId="1" xfId="1" applyNumberFormat="1" applyFont="1" applyFill="1" applyBorder="1" applyAlignment="1">
      <alignment horizontal="right"/>
    </xf>
    <xf numFmtId="165" fontId="6" fillId="0" borderId="4" xfId="1" applyNumberFormat="1" applyFont="1" applyFill="1" applyBorder="1" applyAlignment="1">
      <alignment horizontal="right" vertical="center" wrapText="1"/>
    </xf>
    <xf numFmtId="165" fontId="1" fillId="0" borderId="1" xfId="1" applyNumberFormat="1" applyFont="1" applyFill="1" applyBorder="1"/>
    <xf numFmtId="165" fontId="15" fillId="0" borderId="1" xfId="1" applyNumberFormat="1" applyFill="1" applyBorder="1"/>
    <xf numFmtId="169"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right"/>
    </xf>
    <xf numFmtId="164" fontId="6" fillId="0" borderId="1" xfId="1" applyNumberFormat="1" applyFont="1" applyFill="1" applyBorder="1"/>
    <xf numFmtId="164" fontId="10" fillId="0" borderId="1" xfId="1" applyNumberFormat="1" applyFont="1" applyFill="1" applyBorder="1"/>
    <xf numFmtId="2" fontId="6" fillId="0" borderId="1" xfId="1" applyNumberFormat="1" applyFont="1" applyFill="1" applyBorder="1"/>
    <xf numFmtId="2" fontId="6" fillId="0" borderId="1" xfId="1" applyNumberFormat="1" applyFont="1" applyFill="1" applyBorder="1" applyAlignment="1">
      <alignment horizontal="right"/>
    </xf>
    <xf numFmtId="0" fontId="15" fillId="0" borderId="0" xfId="1" applyFill="1" applyAlignment="1">
      <alignment horizontal="right"/>
    </xf>
    <xf numFmtId="0" fontId="1" fillId="0" borderId="1" xfId="1" applyFont="1" applyFill="1" applyBorder="1" applyAlignment="1">
      <alignment horizontal="right"/>
    </xf>
    <xf numFmtId="0" fontId="15" fillId="0" borderId="1" xfId="1" applyFill="1" applyBorder="1" applyAlignment="1">
      <alignment horizontal="right"/>
    </xf>
    <xf numFmtId="164" fontId="10" fillId="0" borderId="1" xfId="1" applyNumberFormat="1" applyFont="1" applyFill="1" applyBorder="1" applyAlignment="1">
      <alignment horizontal="right"/>
    </xf>
    <xf numFmtId="165" fontId="6" fillId="0" borderId="1" xfId="1" applyNumberFormat="1" applyFont="1" applyFill="1" applyBorder="1" applyAlignment="1">
      <alignment horizontal="right"/>
    </xf>
    <xf numFmtId="165" fontId="6" fillId="0" borderId="1" xfId="1" applyNumberFormat="1" applyFont="1" applyFill="1" applyBorder="1" applyAlignment="1">
      <alignment horizontal="right" vertical="center"/>
    </xf>
    <xf numFmtId="0" fontId="10" fillId="0" borderId="1" xfId="1" applyFont="1" applyFill="1" applyBorder="1" applyAlignment="1">
      <alignment horizontal="left" vertical="top" wrapText="1"/>
    </xf>
    <xf numFmtId="4" fontId="6" fillId="0" borderId="15" xfId="1" applyNumberFormat="1" applyFont="1" applyFill="1" applyBorder="1" applyAlignment="1">
      <alignment horizontal="right"/>
    </xf>
    <xf numFmtId="165" fontId="1" fillId="0" borderId="1" xfId="1" applyNumberFormat="1" applyFont="1" applyFill="1" applyBorder="1" applyAlignment="1">
      <alignment horizontal="right"/>
    </xf>
    <xf numFmtId="165" fontId="15" fillId="0" borderId="1" xfId="1" applyNumberFormat="1" applyFill="1" applyBorder="1" applyAlignment="1">
      <alignment horizontal="right"/>
    </xf>
    <xf numFmtId="4" fontId="6" fillId="0" borderId="15" xfId="1" applyNumberFormat="1" applyFont="1" applyFill="1" applyBorder="1" applyAlignment="1">
      <alignment horizontal="right" vertical="center"/>
    </xf>
    <xf numFmtId="0" fontId="1" fillId="0" borderId="1" xfId="1" applyFont="1" applyFill="1" applyBorder="1" applyAlignment="1">
      <alignment horizontal="right" vertical="center"/>
    </xf>
    <xf numFmtId="0" fontId="15" fillId="0" borderId="1" xfId="1" applyFill="1" applyBorder="1" applyAlignment="1">
      <alignment horizontal="right" vertical="center"/>
    </xf>
    <xf numFmtId="166" fontId="6" fillId="0" borderId="15" xfId="1" applyNumberFormat="1" applyFont="1" applyFill="1" applyBorder="1" applyAlignment="1">
      <alignment horizontal="right" vertical="center"/>
    </xf>
    <xf numFmtId="4" fontId="6" fillId="0" borderId="15" xfId="1" applyNumberFormat="1" applyFont="1" applyBorder="1" applyAlignment="1">
      <alignment horizontal="right" vertical="center"/>
    </xf>
    <xf numFmtId="4" fontId="10" fillId="0" borderId="1" xfId="0" applyNumberFormat="1" applyFont="1" applyFill="1" applyBorder="1" applyAlignment="1">
      <alignment horizontal="right"/>
    </xf>
    <xf numFmtId="4" fontId="10" fillId="0" borderId="3" xfId="0" applyNumberFormat="1" applyFont="1" applyFill="1" applyBorder="1" applyAlignment="1">
      <alignment horizontal="right"/>
    </xf>
    <xf numFmtId="4" fontId="15" fillId="0" borderId="0" xfId="1" applyNumberFormat="1" applyFill="1"/>
    <xf numFmtId="0" fontId="4" fillId="2" borderId="1" xfId="1" applyFont="1" applyFill="1" applyBorder="1" applyAlignment="1">
      <alignment vertical="center" wrapText="1"/>
    </xf>
    <xf numFmtId="0" fontId="17" fillId="0" borderId="0" xfId="0" applyFont="1" applyAlignment="1">
      <alignment horizontal="right" wrapText="1"/>
    </xf>
    <xf numFmtId="0" fontId="11" fillId="0" borderId="0" xfId="1" applyFont="1" applyAlignment="1">
      <alignment horizontal="center" vertical="center" wrapText="1"/>
    </xf>
    <xf numFmtId="0" fontId="11" fillId="0" borderId="0" xfId="1" applyFont="1" applyAlignment="1">
      <alignment horizontal="right" vertical="center" wrapText="1"/>
    </xf>
    <xf numFmtId="49" fontId="10" fillId="0" borderId="22" xfId="1" applyNumberFormat="1" applyFont="1" applyBorder="1" applyAlignment="1">
      <alignment horizontal="center" vertical="center" wrapText="1"/>
    </xf>
    <xf numFmtId="0" fontId="1" fillId="0" borderId="22" xfId="1" applyFont="1" applyBorder="1"/>
    <xf numFmtId="0" fontId="10" fillId="0" borderId="1" xfId="1" applyFont="1" applyBorder="1" applyAlignment="1">
      <alignment horizontal="center" vertical="center" wrapText="1"/>
    </xf>
    <xf numFmtId="0" fontId="1" fillId="0" borderId="1" xfId="1" applyFont="1" applyBorder="1"/>
    <xf numFmtId="0" fontId="6" fillId="0" borderId="1" xfId="1" applyFont="1" applyBorder="1" applyAlignment="1">
      <alignment horizontal="center" vertical="center" wrapText="1"/>
    </xf>
    <xf numFmtId="49" fontId="10" fillId="0" borderId="7" xfId="1" applyNumberFormat="1" applyFont="1" applyFill="1" applyBorder="1" applyAlignment="1">
      <alignment horizontal="center" vertical="center" wrapText="1"/>
    </xf>
    <xf numFmtId="0" fontId="1" fillId="0" borderId="7" xfId="1" applyFont="1" applyFill="1" applyBorder="1"/>
    <xf numFmtId="0" fontId="1" fillId="0" borderId="5" xfId="1" applyFont="1" applyFill="1" applyBorder="1"/>
    <xf numFmtId="0" fontId="6" fillId="0" borderId="7" xfId="1" applyFont="1" applyFill="1" applyBorder="1" applyAlignment="1">
      <alignment horizontal="left" vertical="center" wrapText="1"/>
    </xf>
    <xf numFmtId="0" fontId="6" fillId="0" borderId="7" xfId="1" applyFont="1" applyFill="1" applyBorder="1" applyAlignment="1">
      <alignment horizontal="center" vertical="center" wrapText="1"/>
    </xf>
    <xf numFmtId="0" fontId="6" fillId="0" borderId="5" xfId="1"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6" fillId="0" borderId="9" xfId="1" applyFont="1" applyFill="1" applyBorder="1" applyAlignment="1">
      <alignment horizontal="left" vertical="center" wrapText="1"/>
    </xf>
    <xf numFmtId="0" fontId="1" fillId="0" borderId="9" xfId="1" applyFont="1" applyFill="1" applyBorder="1"/>
    <xf numFmtId="0" fontId="1" fillId="0" borderId="10" xfId="1" applyFont="1" applyFill="1" applyBorder="1"/>
    <xf numFmtId="0" fontId="15" fillId="0" borderId="1" xfId="1" applyBorder="1"/>
    <xf numFmtId="49" fontId="8" fillId="0" borderId="8" xfId="1" applyNumberFormat="1" applyFont="1" applyBorder="1" applyAlignment="1">
      <alignment horizontal="center" vertical="center" wrapText="1"/>
    </xf>
    <xf numFmtId="0" fontId="1" fillId="0" borderId="9" xfId="1" applyFont="1" applyBorder="1"/>
    <xf numFmtId="0" fontId="3" fillId="0" borderId="1" xfId="1" applyFont="1" applyBorder="1" applyAlignment="1">
      <alignment horizontal="center" vertical="center" wrapText="1"/>
    </xf>
    <xf numFmtId="0" fontId="8" fillId="0" borderId="1" xfId="1" applyFont="1" applyBorder="1" applyAlignment="1">
      <alignment horizontal="center" vertical="center" wrapText="1"/>
    </xf>
    <xf numFmtId="49" fontId="8" fillId="0" borderId="9" xfId="1" applyNumberFormat="1" applyFont="1" applyBorder="1" applyAlignment="1">
      <alignment horizontal="center" vertical="center" wrapText="1"/>
    </xf>
    <xf numFmtId="0" fontId="1" fillId="0" borderId="10" xfId="1" applyFont="1" applyBorder="1"/>
    <xf numFmtId="165" fontId="10" fillId="0" borderId="1" xfId="1" applyNumberFormat="1" applyFont="1" applyBorder="1" applyAlignment="1">
      <alignment horizontal="center" vertical="center" wrapText="1"/>
    </xf>
    <xf numFmtId="0" fontId="15" fillId="0" borderId="1" xfId="1" applyBorder="1" applyAlignment="1">
      <alignment horizontal="center" vertical="center" wrapText="1"/>
    </xf>
    <xf numFmtId="165" fontId="1" fillId="0" borderId="1" xfId="1" applyNumberFormat="1" applyFont="1" applyBorder="1"/>
    <xf numFmtId="49" fontId="10" fillId="0" borderId="9" xfId="1" applyNumberFormat="1" applyFont="1" applyFill="1" applyBorder="1" applyAlignment="1">
      <alignment horizontal="center" vertical="center" wrapText="1"/>
    </xf>
    <xf numFmtId="0" fontId="6" fillId="0" borderId="16" xfId="1" applyFont="1" applyFill="1" applyBorder="1" applyAlignment="1">
      <alignment vertical="center" wrapText="1"/>
    </xf>
    <xf numFmtId="0" fontId="1" fillId="0" borderId="1" xfId="1" applyFont="1" applyFill="1" applyBorder="1"/>
    <xf numFmtId="0" fontId="10" fillId="0" borderId="16"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1" fillId="0" borderId="1" xfId="1" applyFont="1" applyFill="1" applyBorder="1" applyAlignment="1">
      <alignment horizontal="center"/>
    </xf>
    <xf numFmtId="0" fontId="6" fillId="0" borderId="21"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0" xfId="1" applyFont="1" applyFill="1" applyBorder="1" applyAlignment="1">
      <alignment horizontal="left" vertical="center" wrapText="1"/>
    </xf>
    <xf numFmtId="49" fontId="10" fillId="0" borderId="6" xfId="1"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6" fillId="0" borderId="1" xfId="1" applyFont="1" applyFill="1" applyBorder="1" applyAlignment="1">
      <alignment vertical="center" wrapText="1"/>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20" xfId="1" applyFont="1" applyFill="1" applyBorder="1" applyAlignment="1">
      <alignment horizontal="left" vertical="center" wrapText="1"/>
    </xf>
    <xf numFmtId="0" fontId="6" fillId="0" borderId="25" xfId="1" applyFont="1" applyFill="1" applyBorder="1" applyAlignment="1">
      <alignment horizontal="left" vertical="center" wrapText="1"/>
    </xf>
    <xf numFmtId="49" fontId="6" fillId="0" borderId="6" xfId="1" applyNumberFormat="1" applyFont="1" applyFill="1" applyBorder="1" applyAlignment="1">
      <alignment horizontal="center" vertical="center" wrapText="1"/>
    </xf>
    <xf numFmtId="0" fontId="6" fillId="0" borderId="6" xfId="1" applyFont="1" applyFill="1" applyBorder="1" applyAlignment="1">
      <alignment vertical="center" wrapText="1"/>
    </xf>
    <xf numFmtId="0" fontId="6"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1" fillId="0" borderId="22" xfId="1" applyFont="1" applyFill="1" applyBorder="1"/>
    <xf numFmtId="49" fontId="6" fillId="0" borderId="6" xfId="1" applyNumberFormat="1" applyFont="1" applyBorder="1" applyAlignment="1">
      <alignment horizontal="center" vertical="center" wrapText="1"/>
    </xf>
    <xf numFmtId="0" fontId="1" fillId="0" borderId="7" xfId="1" applyFont="1" applyBorder="1"/>
    <xf numFmtId="0" fontId="1" fillId="0" borderId="5" xfId="1" applyFont="1" applyBorder="1"/>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7" xfId="1" applyFont="1" applyBorder="1" applyAlignment="1">
      <alignment horizontal="left" vertical="center" wrapText="1"/>
    </xf>
    <xf numFmtId="0" fontId="6" fillId="0" borderId="5" xfId="1" applyFont="1" applyBorder="1" applyAlignment="1">
      <alignment horizontal="left" vertical="center" wrapText="1"/>
    </xf>
    <xf numFmtId="0" fontId="1" fillId="0" borderId="7" xfId="1" applyFont="1" applyBorder="1" applyAlignment="1">
      <alignment horizontal="center"/>
    </xf>
    <xf numFmtId="0" fontId="1" fillId="0" borderId="5" xfId="1" applyFont="1" applyBorder="1" applyAlignment="1">
      <alignment horizontal="center"/>
    </xf>
    <xf numFmtId="49" fontId="10" fillId="0" borderId="6" xfId="1" applyNumberFormat="1" applyFont="1" applyBorder="1" applyAlignment="1">
      <alignment horizontal="center" vertical="center" wrapText="1"/>
    </xf>
    <xf numFmtId="0" fontId="6" fillId="0" borderId="7" xfId="1" applyFont="1" applyBorder="1" applyAlignment="1">
      <alignment horizontal="center" vertical="center"/>
    </xf>
    <xf numFmtId="0" fontId="6" fillId="0" borderId="6" xfId="1" applyFont="1" applyBorder="1" applyAlignment="1">
      <alignment vertical="center" wrapText="1"/>
    </xf>
    <xf numFmtId="0" fontId="6" fillId="0" borderId="7" xfId="1" applyFont="1" applyBorder="1" applyAlignment="1">
      <alignment horizontal="center" vertical="center" wrapText="1" shrinkToFit="1"/>
    </xf>
    <xf numFmtId="0" fontId="6" fillId="0" borderId="7" xfId="1" applyFont="1" applyBorder="1" applyAlignment="1">
      <alignment horizontal="center" vertical="center" wrapText="1"/>
    </xf>
    <xf numFmtId="0" fontId="10" fillId="0" borderId="1" xfId="1" applyFont="1" applyFill="1" applyBorder="1" applyAlignment="1">
      <alignment horizontal="center" vertical="center" wrapText="1"/>
    </xf>
    <xf numFmtId="0" fontId="1" fillId="0" borderId="15" xfId="1" applyFont="1" applyFill="1" applyBorder="1"/>
    <xf numFmtId="0" fontId="1" fillId="0" borderId="15" xfId="1" applyFont="1" applyFill="1" applyBorder="1" applyAlignment="1">
      <alignment horizontal="center"/>
    </xf>
    <xf numFmtId="0" fontId="6" fillId="0" borderId="26" xfId="1" applyFont="1" applyFill="1" applyBorder="1" applyAlignment="1">
      <alignment horizontal="left" vertical="center" wrapText="1"/>
    </xf>
    <xf numFmtId="0" fontId="6" fillId="0" borderId="7" xfId="1" applyFont="1" applyFill="1" applyBorder="1"/>
    <xf numFmtId="0" fontId="6" fillId="0" borderId="5" xfId="1" applyFont="1" applyFill="1" applyBorder="1"/>
    <xf numFmtId="0" fontId="6" fillId="0" borderId="5" xfId="1" applyFont="1" applyFill="1" applyBorder="1" applyAlignment="1">
      <alignment horizontal="center" vertical="center" wrapText="1"/>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3" borderId="6" xfId="1" applyFont="1" applyFill="1" applyBorder="1" applyAlignment="1">
      <alignment horizontal="left" vertical="center" wrapText="1"/>
    </xf>
    <xf numFmtId="0" fontId="6" fillId="3" borderId="7" xfId="1" applyFont="1" applyFill="1" applyBorder="1" applyAlignment="1">
      <alignment horizontal="left" vertical="center" wrapText="1"/>
    </xf>
    <xf numFmtId="0" fontId="1" fillId="0" borderId="1" xfId="1" applyFont="1" applyBorder="1" applyAlignment="1">
      <alignment horizontal="center"/>
    </xf>
    <xf numFmtId="0" fontId="14" fillId="0" borderId="1" xfId="1" applyFont="1" applyBorder="1" applyAlignment="1">
      <alignment horizontal="center" vertical="center" wrapText="1"/>
    </xf>
    <xf numFmtId="0" fontId="12" fillId="2" borderId="1" xfId="1" applyFont="1" applyFill="1" applyBorder="1" applyAlignment="1">
      <alignment horizontal="left" vertical="center" wrapText="1"/>
    </xf>
    <xf numFmtId="0" fontId="0" fillId="0" borderId="1" xfId="0" applyBorder="1"/>
    <xf numFmtId="0" fontId="10" fillId="0" borderId="1" xfId="1" applyFont="1" applyBorder="1" applyAlignment="1">
      <alignment horizontal="right" vertical="center" wrapText="1"/>
    </xf>
    <xf numFmtId="0" fontId="5" fillId="0" borderId="1" xfId="1" applyFont="1" applyBorder="1" applyAlignment="1">
      <alignment horizontal="left" vertical="center" wrapText="1"/>
    </xf>
    <xf numFmtId="0" fontId="6" fillId="0" borderId="9" xfId="1" applyFont="1" applyBorder="1" applyAlignment="1">
      <alignment vertical="center" wrapText="1"/>
    </xf>
    <xf numFmtId="0" fontId="13" fillId="2" borderId="1" xfId="1" applyFont="1" applyFill="1" applyBorder="1" applyAlignment="1">
      <alignment horizontal="left" vertical="center" wrapText="1"/>
    </xf>
    <xf numFmtId="0" fontId="15" fillId="2" borderId="1" xfId="1" applyFill="1" applyBorder="1" applyAlignment="1">
      <alignment vertical="center" wrapText="1"/>
    </xf>
    <xf numFmtId="0" fontId="6" fillId="0" borderId="1" xfId="1" applyFont="1" applyBorder="1" applyAlignment="1">
      <alignment horizontal="left" vertical="center" wrapText="1"/>
    </xf>
    <xf numFmtId="0" fontId="6" fillId="0" borderId="15"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15" xfId="1" applyFont="1" applyBorder="1" applyAlignment="1">
      <alignment horizontal="left" vertical="center" wrapTex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6" fillId="0" borderId="15" xfId="1" applyFont="1" applyBorder="1" applyAlignment="1">
      <alignment horizontal="left" vertical="top" wrapText="1"/>
    </xf>
    <xf numFmtId="0" fontId="6" fillId="0" borderId="19" xfId="1" applyFont="1" applyBorder="1" applyAlignment="1">
      <alignment horizontal="left" vertical="top" wrapText="1"/>
    </xf>
    <xf numFmtId="0" fontId="6" fillId="0" borderId="16" xfId="1" applyFont="1" applyBorder="1" applyAlignment="1">
      <alignment horizontal="left" vertical="top" wrapText="1"/>
    </xf>
    <xf numFmtId="0" fontId="4" fillId="0" borderId="15" xfId="1" applyFont="1" applyBorder="1" applyAlignment="1">
      <alignment horizontal="left" vertical="center" wrapText="1"/>
    </xf>
    <xf numFmtId="0" fontId="1" fillId="0" borderId="15" xfId="1" applyFont="1" applyBorder="1"/>
    <xf numFmtId="0" fontId="0" fillId="0" borderId="15" xfId="0" applyBorder="1"/>
    <xf numFmtId="0" fontId="5" fillId="0" borderId="22" xfId="1" applyFont="1" applyBorder="1" applyAlignment="1">
      <alignment horizontal="left" vertical="center" wrapText="1"/>
    </xf>
    <xf numFmtId="0" fontId="1" fillId="0" borderId="2" xfId="1" applyFont="1" applyBorder="1"/>
    <xf numFmtId="0" fontId="0" fillId="0" borderId="2" xfId="0" applyBorder="1"/>
    <xf numFmtId="0" fontId="0" fillId="0" borderId="3" xfId="0" applyBorder="1"/>
    <xf numFmtId="0" fontId="6" fillId="0" borderId="15"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8" xfId="0" applyFont="1" applyFill="1" applyBorder="1" applyAlignment="1">
      <alignment horizontal="left" vertical="center" wrapText="1"/>
    </xf>
    <xf numFmtId="0" fontId="1" fillId="0" borderId="9" xfId="0" applyFont="1" applyFill="1" applyBorder="1"/>
    <xf numFmtId="0" fontId="1" fillId="0" borderId="10" xfId="0" applyFont="1" applyFill="1" applyBorder="1"/>
    <xf numFmtId="0" fontId="5" fillId="0" borderId="9" xfId="1" applyFont="1" applyBorder="1" applyAlignment="1">
      <alignment horizontal="left" vertical="center" wrapText="1"/>
    </xf>
    <xf numFmtId="0" fontId="1" fillId="0" borderId="0" xfId="1" applyFont="1"/>
    <xf numFmtId="0" fontId="0" fillId="0" borderId="0" xfId="0"/>
    <xf numFmtId="0" fontId="0" fillId="0" borderId="23" xfId="0" applyBorder="1"/>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14" fillId="0" borderId="1" xfId="1" applyFont="1" applyFill="1" applyBorder="1" applyAlignment="1">
      <alignment horizontal="left" vertical="center" wrapText="1"/>
    </xf>
    <xf numFmtId="0" fontId="6" fillId="0" borderId="11" xfId="0" applyFont="1" applyFill="1" applyBorder="1" applyAlignment="1">
      <alignment horizontal="left" vertical="center" wrapText="1"/>
    </xf>
    <xf numFmtId="0" fontId="1" fillId="0" borderId="12" xfId="0" applyFont="1" applyFill="1" applyBorder="1" applyAlignment="1">
      <alignment horizontal="left"/>
    </xf>
    <xf numFmtId="0" fontId="1" fillId="0" borderId="18" xfId="0"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36"/>
  <sheetViews>
    <sheetView tabSelected="1" zoomScale="90" zoomScaleNormal="90" zoomScaleSheetLayoutView="100" workbookViewId="0">
      <pane xSplit="3" ySplit="5" topLeftCell="H404" activePane="bottomRight" state="frozen"/>
      <selection pane="topRight" activeCell="D1" sqref="D1"/>
      <selection pane="bottomLeft" activeCell="A6" sqref="A6"/>
      <selection pane="bottomRight" activeCell="B2" sqref="B2"/>
    </sheetView>
  </sheetViews>
  <sheetFormatPr defaultColWidth="14.375" defaultRowHeight="14.25" x14ac:dyDescent="0.2"/>
  <cols>
    <col min="1" max="1" width="4.875" style="2" customWidth="1"/>
    <col min="2" max="2" width="27.625" style="2" customWidth="1"/>
    <col min="3" max="3" width="9.875" style="2" customWidth="1"/>
    <col min="4" max="4" width="10.125" style="2" customWidth="1"/>
    <col min="5" max="5" width="11.25" style="2" customWidth="1"/>
    <col min="6" max="6" width="11.5" style="2" customWidth="1"/>
    <col min="7" max="7" width="10.5" style="2" customWidth="1"/>
    <col min="8" max="8" width="9.75" style="2" customWidth="1"/>
    <col min="9" max="9" width="13" style="2" customWidth="1"/>
    <col min="10" max="10" width="43.75" style="2" hidden="1" customWidth="1"/>
    <col min="11" max="11" width="15.5" style="2" customWidth="1"/>
    <col min="12" max="12" width="25.875" style="2" customWidth="1"/>
    <col min="13" max="13" width="45.25" style="2" customWidth="1"/>
    <col min="14" max="14" width="116.75" style="54" customWidth="1"/>
    <col min="15" max="15" width="11.5" style="2" customWidth="1"/>
    <col min="16" max="16" width="11.125" style="15" customWidth="1"/>
    <col min="17" max="19" width="12.875" style="15" customWidth="1"/>
    <col min="20" max="20" width="10.75" style="15" customWidth="1"/>
    <col min="21" max="21" width="20" style="2" customWidth="1"/>
    <col min="22" max="16384" width="14.375" style="2"/>
  </cols>
  <sheetData>
    <row r="2" spans="1:21" ht="78.75" customHeight="1" x14ac:dyDescent="0.3">
      <c r="F2" s="3"/>
      <c r="M2" s="136" t="s">
        <v>202</v>
      </c>
      <c r="N2" s="136"/>
      <c r="O2" s="136"/>
      <c r="P2" s="136"/>
      <c r="Q2" s="136"/>
      <c r="R2" s="136"/>
      <c r="S2" s="136"/>
      <c r="T2" s="136"/>
    </row>
    <row r="3" spans="1:21" ht="38.25" customHeight="1" x14ac:dyDescent="0.2">
      <c r="A3" s="137" t="s">
        <v>415</v>
      </c>
      <c r="B3" s="137"/>
      <c r="C3" s="137"/>
      <c r="D3" s="137"/>
      <c r="E3" s="137"/>
      <c r="F3" s="137"/>
      <c r="G3" s="137"/>
      <c r="H3" s="137"/>
      <c r="I3" s="137"/>
      <c r="J3" s="137"/>
      <c r="K3" s="137"/>
      <c r="L3" s="137"/>
      <c r="M3" s="137"/>
      <c r="N3" s="137"/>
      <c r="O3" s="137"/>
      <c r="P3" s="138"/>
      <c r="Q3" s="138"/>
      <c r="R3" s="138"/>
      <c r="S3" s="138"/>
      <c r="T3" s="138"/>
    </row>
    <row r="4" spans="1:21" ht="14.25" customHeight="1" x14ac:dyDescent="0.2">
      <c r="A4" s="139" t="s">
        <v>0</v>
      </c>
      <c r="B4" s="141" t="s">
        <v>1</v>
      </c>
      <c r="C4" s="141" t="s">
        <v>118</v>
      </c>
      <c r="D4" s="141" t="s">
        <v>117</v>
      </c>
      <c r="E4" s="142"/>
      <c r="F4" s="142"/>
      <c r="G4" s="142"/>
      <c r="H4" s="142"/>
      <c r="I4" s="142"/>
      <c r="J4" s="141" t="s">
        <v>119</v>
      </c>
      <c r="K4" s="141" t="s">
        <v>120</v>
      </c>
      <c r="L4" s="141" t="s">
        <v>116</v>
      </c>
      <c r="M4" s="141" t="s">
        <v>121</v>
      </c>
      <c r="N4" s="143" t="s">
        <v>352</v>
      </c>
      <c r="O4" s="141" t="s">
        <v>331</v>
      </c>
      <c r="P4" s="220"/>
      <c r="Q4" s="220"/>
      <c r="R4" s="220"/>
      <c r="S4" s="220"/>
      <c r="T4" s="220"/>
      <c r="U4" s="251" t="s">
        <v>351</v>
      </c>
    </row>
    <row r="5" spans="1:21" ht="49.5" customHeight="1" x14ac:dyDescent="0.2">
      <c r="A5" s="140"/>
      <c r="B5" s="142"/>
      <c r="C5" s="142"/>
      <c r="D5" s="6" t="s">
        <v>2</v>
      </c>
      <c r="E5" s="4" t="s">
        <v>3</v>
      </c>
      <c r="F5" s="4" t="s">
        <v>4</v>
      </c>
      <c r="G5" s="4" t="s">
        <v>5</v>
      </c>
      <c r="H5" s="4" t="s">
        <v>6</v>
      </c>
      <c r="I5" s="4" t="s">
        <v>7</v>
      </c>
      <c r="J5" s="141"/>
      <c r="K5" s="142"/>
      <c r="L5" s="142"/>
      <c r="M5" s="142"/>
      <c r="N5" s="143"/>
      <c r="O5" s="6" t="s">
        <v>2</v>
      </c>
      <c r="P5" s="8" t="s">
        <v>3</v>
      </c>
      <c r="Q5" s="9" t="s">
        <v>4</v>
      </c>
      <c r="R5" s="9" t="s">
        <v>5</v>
      </c>
      <c r="S5" s="9" t="s">
        <v>6</v>
      </c>
      <c r="T5" s="9" t="s">
        <v>7</v>
      </c>
      <c r="U5" s="252"/>
    </row>
    <row r="6" spans="1:21" x14ac:dyDescent="0.2">
      <c r="A6" s="160"/>
      <c r="B6" s="158" t="s">
        <v>2</v>
      </c>
      <c r="C6" s="159" t="s">
        <v>9</v>
      </c>
      <c r="D6" s="7" t="s">
        <v>3</v>
      </c>
      <c r="E6" s="5">
        <f>SUM(E7:E11)</f>
        <v>35356290.682080001</v>
      </c>
      <c r="F6" s="5">
        <f>SUM(F7:F11)</f>
        <v>1190697.0320799998</v>
      </c>
      <c r="G6" s="5">
        <f>SUM(G7:G11)</f>
        <v>1469325.5</v>
      </c>
      <c r="H6" s="5">
        <f>SUM(H7:H11)</f>
        <v>52789.8</v>
      </c>
      <c r="I6" s="5">
        <f>SUM(I7:I11)</f>
        <v>32643478.350000001</v>
      </c>
      <c r="J6" s="162"/>
      <c r="K6" s="164"/>
      <c r="L6" s="142"/>
      <c r="M6" s="142"/>
      <c r="N6" s="216"/>
      <c r="O6" s="7" t="s">
        <v>3</v>
      </c>
      <c r="P6" s="40">
        <f>SUM(P7:P11)</f>
        <v>4434227.6995000001</v>
      </c>
      <c r="Q6" s="40">
        <f>SUM(Q7:Q11)</f>
        <v>668275.35294000013</v>
      </c>
      <c r="R6" s="40">
        <f>SUM(R7:R11)</f>
        <v>362290.52129000006</v>
      </c>
      <c r="S6" s="40">
        <f>SUM(S7:S11)</f>
        <v>25656.413270000005</v>
      </c>
      <c r="T6" s="42">
        <f>SUM(T7:T11)</f>
        <v>3378005.4120000005</v>
      </c>
      <c r="U6" s="43">
        <f>P6*100/E6</f>
        <v>12.541552334695126</v>
      </c>
    </row>
    <row r="7" spans="1:21" x14ac:dyDescent="0.2">
      <c r="A7" s="157"/>
      <c r="B7" s="142"/>
      <c r="C7" s="142"/>
      <c r="D7" s="7">
        <v>2021</v>
      </c>
      <c r="E7" s="5">
        <f>F7+G7+H7+I7</f>
        <v>2089708.29</v>
      </c>
      <c r="F7" s="5">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5">
        <f t="shared" si="0"/>
        <v>319605.19999999995</v>
      </c>
      <c r="H7" s="5">
        <f t="shared" si="0"/>
        <v>3082.3999999999996</v>
      </c>
      <c r="I7" s="5">
        <f t="shared" si="0"/>
        <v>1559398.35</v>
      </c>
      <c r="J7" s="163"/>
      <c r="K7" s="155"/>
      <c r="L7" s="155"/>
      <c r="M7" s="155"/>
      <c r="N7" s="216"/>
      <c r="O7" s="7">
        <v>2021</v>
      </c>
      <c r="P7" s="18">
        <f>SUM(Q7:T7)</f>
        <v>2008322.8220300004</v>
      </c>
      <c r="Q7" s="38">
        <f>Q119+Q163+Q169+Q193+Q217+Q229+Q295+Q320+Q326+Q357+Q375+Q387+Q418+Q21+Q27+Q33+Q40+Q46+Q52+Q59+Q65+Q71+Q77+Q83+Q89+Q83+Q95+Q101+Q107+Q113+Q125+Q131+Q137+Q143+Q149+Q157+Q175+Q181+Q187+Q199+Q205+Q211+Q223+Q235+Q241+Q247+Q253+Q259+Q265+Q271+Q277+Q283+Q289+Q302+Q308+Q314+Q332+Q338+Q344+Q351+Q363+Q369+Q381+Q393+Q399+Q405+Q412+Q424</f>
        <v>157235.33074</v>
      </c>
      <c r="R7" s="38">
        <f>R119+R163+R169+R193+R217+R229+R295+R320+R326+R357+R375+R387+R418+R21+R27+R33+R40+R46+R52+R59+R65+R71+R77+R83+R89+R83+R95+R101+R107+R113+R125+R131+R137+R143+R149+R157+R175+R181+R187+R199+R205+R211+R223+R235+R241+R247+R253+R259+R265+R271+R277+R283+R289+R302+R308+R314+R332+R338+R344+R351+R363+R369+R381+R393+R399+R405+R412+R424</f>
        <v>321805.72129000007</v>
      </c>
      <c r="S7" s="38">
        <f>S119+S163+S169+S193+S217+S229+S295+S320+S326+S357+S375+S387+S418+S21+S27+S33+S40+S46+S52+S59+S65+S71+S77+S83+S89+S83+S95+S101+S107+S113+S125+S131+S137+S143+S149+S157+S175+S181+S187+S199+S205+S211+S223+S235+S241+S247+S253+S259+S265+S271+S277+S283+S289+S302+S308+S314+S332+S338+S344+S351+S363+S369+S381+S393+S399+S405+S412+S424</f>
        <v>2184.3000000000002</v>
      </c>
      <c r="T7" s="38">
        <f>T21+T27+T33+T40+T52+T46+T59+T65+T71+T77+T83+T89+T95+T101+T107+T113+T119+T125+T131+T137+T143+T149+T157+T163+T169+T175+T181+T187+T193+T199+T205+T211+T217+T223+T229+T235+T241+T247+T253+T259+T271+T265+T277+T283+T289+T295+T302+T308+T314+T320+T326+T332+T338+T344+T351+T357+T363+T369+T375+T381+T387+T393+T399+T405+T412+T418+T424</f>
        <v>1527097.4700000002</v>
      </c>
      <c r="U7" s="44">
        <f>P7*100/E7</f>
        <v>96.105414886878791</v>
      </c>
    </row>
    <row r="8" spans="1:21" x14ac:dyDescent="0.2">
      <c r="A8" s="157"/>
      <c r="B8" s="142"/>
      <c r="C8" s="142"/>
      <c r="D8" s="7">
        <v>2022</v>
      </c>
      <c r="E8" s="5">
        <f t="shared" ref="E8:E11" si="1">F8+G8+H8+I8</f>
        <v>3758949.4920800002</v>
      </c>
      <c r="F8" s="5">
        <f t="shared" si="0"/>
        <v>466963.49208</v>
      </c>
      <c r="G8" s="5">
        <f t="shared" si="0"/>
        <v>48916.800000000003</v>
      </c>
      <c r="H8" s="5">
        <f t="shared" si="0"/>
        <v>27281.200000000001</v>
      </c>
      <c r="I8" s="5">
        <f t="shared" si="0"/>
        <v>3215788</v>
      </c>
      <c r="J8" s="163"/>
      <c r="K8" s="155"/>
      <c r="L8" s="155"/>
      <c r="M8" s="155"/>
      <c r="N8" s="216"/>
      <c r="O8" s="7">
        <v>2022</v>
      </c>
      <c r="P8" s="13">
        <f>SUM(Q8:T8)</f>
        <v>2425904.8774700002</v>
      </c>
      <c r="Q8" s="38">
        <f>Q22+Q28+Q34+Q41+Q47+Q53+Q60+Q66+Q72+Q78+Q84+Q90+Q96+Q102+Q108+Q114+Q120+Q126+Q132+Q138+Q144+Q150+Q158+Q164+Q170+Q176+Q182+Q188+Q194+Q200+Q206+Q212+Q218+Q224+Q230+Q236+Q242+Q248+Q254+Q260+Q266+Q272+Q278+Q284+Q290+Q296+Q303+Q309+Q315+Q321+Q327+Q333+Q339+Q345+Q352+Q358+Q364+Q370+Q376+Q382+Q388+Q394+Q400+Q406+Q413+Q419+Q425</f>
        <v>511040.02220000006</v>
      </c>
      <c r="R8" s="14">
        <f>R22+R28+R34+R41+R47+R53+R60+R66+R72+R78+R84+R90+R96+R102+R108+R120+R114+R126+R132+R138+R144+R150+R158+R164+R170+R176+R182+R188+R194+R200+R206+R212+R218+R224+R230+R236+R242+R248+R254+R260+R266+R272+R278+R284+R296+R290+R303+R309+R315+R321+R327+R333+R339+R345+R352+R358+R364+R370+R376+R382+R388+R394+R400+R406+R413+R419+R425</f>
        <v>40484.800000000003</v>
      </c>
      <c r="S8" s="14">
        <f>S22+S28+S34+S41+S47+S53+S60+S66+S72+S78+S84+S90+S96+S102+S108+S120+S114+S126+S132+S138+S144+S150+S158+S164+S170+S176+S182+S188+S194+S200+S206+S212+S218+S224+S230+S236+S242+S248+S254+S260+S266+S272+S278+S284+S296+S290+S303+S309+S315+S321+S327+S333+S339+S345+S352+S358+S364+S370+S376+S382+S388+S394+S400+S406+S413+S419+S425</f>
        <v>23472.113270000005</v>
      </c>
      <c r="T8" s="14">
        <f>T22+T28+T34+T41+T47+T53+T60+T78+T84+T90+T96+T102+T108+T114+T120+T126+T132+T138+T144+T150+T158+T164+T170+T176+T182+T194+T188+T200+T206+T212+T218+T224+T230+T236+T242+T248+T254+T260+T266+T272+T278+T284+T290+T296+T309+T315+T321+T327+T333+T339+T345+T358+T364+T370+T376+T382+T388+T394+T400+T413+T419+T425</f>
        <v>1850907.942</v>
      </c>
      <c r="U8" s="44">
        <f>P8*100/E8</f>
        <v>64.536777697633681</v>
      </c>
    </row>
    <row r="9" spans="1:21" x14ac:dyDescent="0.2">
      <c r="A9" s="157"/>
      <c r="B9" s="142"/>
      <c r="C9" s="142"/>
      <c r="D9" s="7">
        <v>2023</v>
      </c>
      <c r="E9" s="5">
        <f>F9+G9+H9+I9</f>
        <v>7280154.7000000002</v>
      </c>
      <c r="F9" s="5">
        <f t="shared" si="0"/>
        <v>341520.10000000003</v>
      </c>
      <c r="G9" s="5">
        <f t="shared" si="0"/>
        <v>492770.4</v>
      </c>
      <c r="H9" s="5">
        <f t="shared" si="0"/>
        <v>14926.2</v>
      </c>
      <c r="I9" s="5">
        <f>I23+I35+I54+I61+I67+I73+I79+I85+I91+I97+I103+I127++I121+I133+I139+I29+I145+I151+I42+I48+I159+I165+I171+I177+I183+I189+I195+I201+I207+I213+I219+I225+I231+I237+I243+I249+I255+I261+I267+I273+I279+I285+I291+I297+I304+I310+I316+I322+I328+I334+I340+I346+I353+I359+I365+I371+I377+I383+I389+I395+I401+I407+I414+I420+I426</f>
        <v>6430938</v>
      </c>
      <c r="J9" s="163"/>
      <c r="K9" s="155"/>
      <c r="L9" s="155"/>
      <c r="M9" s="155"/>
      <c r="N9" s="216"/>
      <c r="O9" s="7">
        <v>2023</v>
      </c>
      <c r="P9" s="13">
        <f t="shared" ref="P9:P11" si="2">SUM(Q9:T9)</f>
        <v>0</v>
      </c>
      <c r="Q9" s="14"/>
      <c r="R9" s="14"/>
      <c r="S9" s="14"/>
      <c r="T9" s="14"/>
      <c r="U9" s="44">
        <f t="shared" ref="U9:U17" si="3">P9*100/E9</f>
        <v>0</v>
      </c>
    </row>
    <row r="10" spans="1:21" x14ac:dyDescent="0.2">
      <c r="A10" s="157"/>
      <c r="B10" s="142"/>
      <c r="C10" s="142"/>
      <c r="D10" s="7">
        <v>2024</v>
      </c>
      <c r="E10" s="5">
        <f t="shared" si="1"/>
        <v>6854889.2000000002</v>
      </c>
      <c r="F10" s="5">
        <f t="shared" si="0"/>
        <v>130012.7</v>
      </c>
      <c r="G10" s="5">
        <f t="shared" si="0"/>
        <v>315111.5</v>
      </c>
      <c r="H10" s="5">
        <f t="shared" si="0"/>
        <v>6000</v>
      </c>
      <c r="I10" s="5">
        <f>I24+I36+I55+I62+I68+I74+I80+I86+I92+I98+I104+I128++I122+I134+I140+I30+I146+I152+I43+I49+I160+I166+I172+I178+I184+I190+I196+I202+I208+I214+I220+I226+I232+I238+I244+I250+I256+I262+I268+I274+I280+I286+I292+I298+I305+I311+I317+I323+I329+I335+I341+I347+I354+I360+I366+I372+I378+I384+I390+I396+I402+I408+I415+I421+I427+I109</f>
        <v>6403765</v>
      </c>
      <c r="J10" s="163"/>
      <c r="K10" s="155"/>
      <c r="L10" s="155"/>
      <c r="M10" s="155"/>
      <c r="N10" s="216"/>
      <c r="O10" s="7">
        <v>2024</v>
      </c>
      <c r="P10" s="13">
        <f t="shared" si="2"/>
        <v>0</v>
      </c>
      <c r="Q10" s="14"/>
      <c r="R10" s="14"/>
      <c r="S10" s="14"/>
      <c r="T10" s="14"/>
      <c r="U10" s="44">
        <f t="shared" si="3"/>
        <v>0</v>
      </c>
    </row>
    <row r="11" spans="1:21" x14ac:dyDescent="0.2">
      <c r="A11" s="161"/>
      <c r="B11" s="142"/>
      <c r="C11" s="142"/>
      <c r="D11" s="7">
        <v>2025</v>
      </c>
      <c r="E11" s="5">
        <f t="shared" si="1"/>
        <v>15372589</v>
      </c>
      <c r="F11" s="5">
        <f t="shared" si="0"/>
        <v>44578.400000000001</v>
      </c>
      <c r="G11" s="5">
        <f t="shared" si="0"/>
        <v>292921.59999999998</v>
      </c>
      <c r="H11" s="5">
        <f t="shared" si="0"/>
        <v>1500</v>
      </c>
      <c r="I11" s="5">
        <f t="shared" si="0"/>
        <v>15033589</v>
      </c>
      <c r="J11" s="163"/>
      <c r="K11" s="155"/>
      <c r="L11" s="155"/>
      <c r="M11" s="155"/>
      <c r="N11" s="216"/>
      <c r="O11" s="7">
        <v>2025</v>
      </c>
      <c r="P11" s="13">
        <f t="shared" si="2"/>
        <v>0</v>
      </c>
      <c r="Q11" s="14"/>
      <c r="R11" s="14"/>
      <c r="S11" s="14"/>
      <c r="T11" s="14"/>
      <c r="U11" s="44">
        <f t="shared" si="3"/>
        <v>0</v>
      </c>
    </row>
    <row r="12" spans="1:21" x14ac:dyDescent="0.2">
      <c r="A12" s="156"/>
      <c r="B12" s="158" t="s">
        <v>165</v>
      </c>
      <c r="C12" s="159" t="s">
        <v>9</v>
      </c>
      <c r="D12" s="7" t="s">
        <v>3</v>
      </c>
      <c r="E12" s="5">
        <f t="shared" ref="E12:E16" si="4">SUM(F12:I12)</f>
        <v>7570259.6820799988</v>
      </c>
      <c r="F12" s="5">
        <f>SUM(F13:F17)</f>
        <v>1190697.0320799998</v>
      </c>
      <c r="G12" s="5">
        <f>SUM(G13:G17)</f>
        <v>1469325.5</v>
      </c>
      <c r="H12" s="5">
        <f>SUM(H13:H17)</f>
        <v>52789.8</v>
      </c>
      <c r="I12" s="5">
        <f>SUM(I13:I17)</f>
        <v>4857447.3499999996</v>
      </c>
      <c r="J12" s="159" t="s">
        <v>8</v>
      </c>
      <c r="K12" s="159"/>
      <c r="L12" s="159"/>
      <c r="M12" s="159" t="s">
        <v>8</v>
      </c>
      <c r="N12" s="217"/>
      <c r="O12" s="1" t="s">
        <v>3</v>
      </c>
      <c r="P12" s="40">
        <f>SUM(P13:P17)</f>
        <v>2151947.7275000005</v>
      </c>
      <c r="Q12" s="41">
        <f>SUM(Q13:Q17)</f>
        <v>668275.35294000013</v>
      </c>
      <c r="R12" s="41">
        <f>SUM(R13:R17)</f>
        <v>362290.52129000006</v>
      </c>
      <c r="S12" s="41">
        <f>SUM(S13:S17)</f>
        <v>25656.413270000005</v>
      </c>
      <c r="T12" s="42">
        <f>SUM(T13:T17)</f>
        <v>1095725.4400000004</v>
      </c>
      <c r="U12" s="43">
        <f>P12*100/E12</f>
        <v>28.426339622060798</v>
      </c>
    </row>
    <row r="13" spans="1:21" x14ac:dyDescent="0.2">
      <c r="A13" s="157"/>
      <c r="B13" s="142"/>
      <c r="C13" s="142"/>
      <c r="D13" s="7">
        <v>2021</v>
      </c>
      <c r="E13" s="5">
        <f t="shared" si="4"/>
        <v>1434631.29</v>
      </c>
      <c r="F13" s="5">
        <f t="shared" ref="F13:I17" si="5">F21+F33+F52+F65+F71+F77+F83+F89+F95+F101+F119+F125+F131+F137+F27+F143+F149+F40+F46+F157+F163+F169+F175+F181+F187+F193+F199+F205+F211+F217+F223+F229+F235+F241+F247+F253+F259+F265+F271+F277+F283+F289+F295+F302+F308+F314+F320+F326+F332+F338+F344+F351+F357+F363+F369+F375+F381+F387+F393+F399+F405+F412+F418+F424</f>
        <v>207622.34</v>
      </c>
      <c r="G13" s="5">
        <f t="shared" si="5"/>
        <v>319605.19999999995</v>
      </c>
      <c r="H13" s="5">
        <f t="shared" si="5"/>
        <v>3082.3999999999996</v>
      </c>
      <c r="I13" s="5">
        <f t="shared" si="5"/>
        <v>904321.35000000009</v>
      </c>
      <c r="J13" s="159"/>
      <c r="K13" s="142"/>
      <c r="L13" s="142"/>
      <c r="M13" s="142"/>
      <c r="N13" s="217"/>
      <c r="O13" s="1">
        <v>2021</v>
      </c>
      <c r="P13" s="18">
        <f>SUM(Q13:T13)</f>
        <v>1109172.8500300003</v>
      </c>
      <c r="Q13" s="18">
        <f t="shared" ref="Q13:T14" si="6">Q7-Q59</f>
        <v>157235.33074</v>
      </c>
      <c r="R13" s="18">
        <f t="shared" si="6"/>
        <v>321805.72129000007</v>
      </c>
      <c r="S13" s="18">
        <f t="shared" si="6"/>
        <v>2184.3000000000002</v>
      </c>
      <c r="T13" s="18">
        <f t="shared" si="6"/>
        <v>627947.49800000025</v>
      </c>
      <c r="U13" s="44">
        <f>P13*100/E13</f>
        <v>77.314140417918836</v>
      </c>
    </row>
    <row r="14" spans="1:21" x14ac:dyDescent="0.2">
      <c r="A14" s="157"/>
      <c r="B14" s="142"/>
      <c r="C14" s="142"/>
      <c r="D14" s="7">
        <v>2022</v>
      </c>
      <c r="E14" s="5">
        <f t="shared" si="4"/>
        <v>1654955.49208</v>
      </c>
      <c r="F14" s="5">
        <f t="shared" si="5"/>
        <v>466963.49208</v>
      </c>
      <c r="G14" s="5">
        <f t="shared" si="5"/>
        <v>48916.800000000003</v>
      </c>
      <c r="H14" s="5">
        <f t="shared" si="5"/>
        <v>27281.200000000001</v>
      </c>
      <c r="I14" s="5">
        <f t="shared" si="5"/>
        <v>1111794</v>
      </c>
      <c r="J14" s="159"/>
      <c r="K14" s="142"/>
      <c r="L14" s="142"/>
      <c r="M14" s="142"/>
      <c r="N14" s="217"/>
      <c r="O14" s="1">
        <v>2022</v>
      </c>
      <c r="P14" s="13">
        <f t="shared" ref="P14:P17" si="7">SUM(Q14:T14)</f>
        <v>1042774.8774700001</v>
      </c>
      <c r="Q14" s="18">
        <f t="shared" si="6"/>
        <v>511040.02220000006</v>
      </c>
      <c r="R14" s="13">
        <f t="shared" si="6"/>
        <v>40484.800000000003</v>
      </c>
      <c r="S14" s="18">
        <f t="shared" si="6"/>
        <v>23472.113270000005</v>
      </c>
      <c r="T14" s="14">
        <f t="shared" si="6"/>
        <v>467777.94200000004</v>
      </c>
      <c r="U14" s="44">
        <f>P14*100/E14</f>
        <v>63.009239974146247</v>
      </c>
    </row>
    <row r="15" spans="1:21" x14ac:dyDescent="0.2">
      <c r="A15" s="157"/>
      <c r="B15" s="142"/>
      <c r="C15" s="142"/>
      <c r="D15" s="7">
        <v>2023</v>
      </c>
      <c r="E15" s="5">
        <f>SUM(F15:I15)</f>
        <v>2553819.7000000002</v>
      </c>
      <c r="F15" s="5">
        <f t="shared" si="5"/>
        <v>341520.10000000003</v>
      </c>
      <c r="G15" s="5">
        <f t="shared" si="5"/>
        <v>492770.4</v>
      </c>
      <c r="H15" s="5">
        <f t="shared" si="5"/>
        <v>14926.2</v>
      </c>
      <c r="I15" s="5">
        <f>I23+I35+I54+I67+I73+I79+I85+I91+I97+I103+I121+I127+I133+I139+I29+I145+I151+I42+I48+I159+I165+I171+I177+I183+I189+I195+I201+I207+I213+I219+I225+I231+I237+I243+I249+I255+I261+I267+I273+I279+I285+I291+I297+I304+I310+I316+I322+I328+I334+I340+I346+I353+I359+I365+I371+I377+I383+I389+I395+I401+I407+I414+I420+I426+I109</f>
        <v>1704603</v>
      </c>
      <c r="J15" s="159"/>
      <c r="K15" s="142"/>
      <c r="L15" s="142"/>
      <c r="M15" s="142"/>
      <c r="N15" s="217"/>
      <c r="O15" s="1">
        <v>2023</v>
      </c>
      <c r="P15" s="13">
        <f t="shared" si="7"/>
        <v>0</v>
      </c>
      <c r="Q15" s="13"/>
      <c r="R15" s="13"/>
      <c r="S15" s="13"/>
      <c r="T15" s="14"/>
      <c r="U15" s="44">
        <f t="shared" si="3"/>
        <v>0</v>
      </c>
    </row>
    <row r="16" spans="1:21" x14ac:dyDescent="0.2">
      <c r="A16" s="157"/>
      <c r="B16" s="142"/>
      <c r="C16" s="142"/>
      <c r="D16" s="7">
        <v>2024</v>
      </c>
      <c r="E16" s="5">
        <f t="shared" si="4"/>
        <v>1181923.2</v>
      </c>
      <c r="F16" s="5">
        <f t="shared" si="5"/>
        <v>130012.7</v>
      </c>
      <c r="G16" s="5">
        <f t="shared" si="5"/>
        <v>315111.5</v>
      </c>
      <c r="H16" s="5">
        <f t="shared" si="5"/>
        <v>6000</v>
      </c>
      <c r="I16" s="5">
        <f t="shared" si="5"/>
        <v>730799</v>
      </c>
      <c r="J16" s="159"/>
      <c r="K16" s="142"/>
      <c r="L16" s="142"/>
      <c r="M16" s="142"/>
      <c r="N16" s="217"/>
      <c r="O16" s="1">
        <v>2024</v>
      </c>
      <c r="P16" s="13">
        <f t="shared" si="7"/>
        <v>0</v>
      </c>
      <c r="Q16" s="13"/>
      <c r="R16" s="13"/>
      <c r="S16" s="13"/>
      <c r="T16" s="14"/>
      <c r="U16" s="44">
        <f t="shared" si="3"/>
        <v>0</v>
      </c>
    </row>
    <row r="17" spans="1:21" x14ac:dyDescent="0.2">
      <c r="A17" s="157"/>
      <c r="B17" s="142"/>
      <c r="C17" s="142"/>
      <c r="D17" s="7">
        <v>2025</v>
      </c>
      <c r="E17" s="5">
        <f>SUM(F17:I17)</f>
        <v>744930</v>
      </c>
      <c r="F17" s="5">
        <f t="shared" si="5"/>
        <v>44578.400000000001</v>
      </c>
      <c r="G17" s="5">
        <f t="shared" si="5"/>
        <v>292921.59999999998</v>
      </c>
      <c r="H17" s="5">
        <f t="shared" si="5"/>
        <v>1500</v>
      </c>
      <c r="I17" s="5">
        <f t="shared" si="5"/>
        <v>405930</v>
      </c>
      <c r="J17" s="159"/>
      <c r="K17" s="142"/>
      <c r="L17" s="142"/>
      <c r="M17" s="142"/>
      <c r="N17" s="217"/>
      <c r="O17" s="1">
        <v>2025</v>
      </c>
      <c r="P17" s="13">
        <f t="shared" si="7"/>
        <v>0</v>
      </c>
      <c r="Q17" s="13"/>
      <c r="R17" s="13"/>
      <c r="S17" s="13"/>
      <c r="T17" s="14"/>
      <c r="U17" s="44">
        <f t="shared" si="3"/>
        <v>0</v>
      </c>
    </row>
    <row r="18" spans="1:21" ht="18" x14ac:dyDescent="0.2">
      <c r="A18" s="10" t="s">
        <v>10</v>
      </c>
      <c r="B18" s="223" t="s">
        <v>11</v>
      </c>
      <c r="C18" s="223"/>
      <c r="D18" s="223"/>
      <c r="E18" s="224"/>
      <c r="F18" s="224"/>
      <c r="G18" s="224"/>
      <c r="H18" s="224"/>
      <c r="I18" s="224"/>
      <c r="J18" s="12"/>
      <c r="K18" s="12"/>
      <c r="L18" s="12"/>
      <c r="M18" s="12"/>
      <c r="N18" s="135"/>
      <c r="O18" s="12"/>
      <c r="P18" s="12"/>
      <c r="Q18" s="12"/>
      <c r="R18" s="12"/>
      <c r="S18" s="12"/>
      <c r="T18" s="12"/>
    </row>
    <row r="19" spans="1:21" ht="14.25" customHeight="1" x14ac:dyDescent="0.2">
      <c r="A19" s="11" t="s">
        <v>12</v>
      </c>
      <c r="B19" s="218" t="s">
        <v>13</v>
      </c>
      <c r="C19" s="218"/>
      <c r="D19" s="218"/>
      <c r="E19" s="218"/>
      <c r="F19" s="218"/>
      <c r="G19" s="218"/>
      <c r="H19" s="218"/>
      <c r="I19" s="218"/>
      <c r="J19" s="218"/>
      <c r="K19" s="218"/>
      <c r="L19" s="218"/>
      <c r="M19" s="218"/>
      <c r="N19" s="219"/>
      <c r="O19" s="219"/>
      <c r="P19" s="219"/>
      <c r="Q19" s="219"/>
      <c r="R19" s="219"/>
      <c r="S19" s="219"/>
      <c r="T19" s="219"/>
    </row>
    <row r="20" spans="1:21" s="60" customFormat="1" ht="14.25" customHeight="1" x14ac:dyDescent="0.2">
      <c r="A20" s="144" t="s">
        <v>14</v>
      </c>
      <c r="B20" s="147" t="s">
        <v>17</v>
      </c>
      <c r="C20" s="148" t="s">
        <v>56</v>
      </c>
      <c r="D20" s="55" t="s">
        <v>3</v>
      </c>
      <c r="E20" s="56">
        <f>SUM(E21:E25)</f>
        <v>64000</v>
      </c>
      <c r="F20" s="56">
        <f>SUM(F21:F25)</f>
        <v>0</v>
      </c>
      <c r="G20" s="56">
        <f>SUM(G21:G25)</f>
        <v>0</v>
      </c>
      <c r="H20" s="56">
        <f>SUM(H21:H25)</f>
        <v>0</v>
      </c>
      <c r="I20" s="56">
        <f>SUM(I21:I25)</f>
        <v>64000</v>
      </c>
      <c r="J20" s="147" t="s">
        <v>203</v>
      </c>
      <c r="K20" s="148" t="s">
        <v>105</v>
      </c>
      <c r="L20" s="148" t="s">
        <v>122</v>
      </c>
      <c r="M20" s="152" t="s">
        <v>350</v>
      </c>
      <c r="N20" s="170" t="s">
        <v>353</v>
      </c>
      <c r="O20" s="57" t="s">
        <v>3</v>
      </c>
      <c r="P20" s="58">
        <f>SUM(P21:P25)</f>
        <v>30000</v>
      </c>
      <c r="Q20" s="59">
        <f>SUM(Q21:Q25)</f>
        <v>0</v>
      </c>
      <c r="R20" s="59">
        <f>SUM(R21:R25)</f>
        <v>0</v>
      </c>
      <c r="S20" s="59">
        <f>SUM(S21:S25)</f>
        <v>0</v>
      </c>
      <c r="T20" s="58">
        <f>T21+T22+T23+T24+T25</f>
        <v>30000</v>
      </c>
    </row>
    <row r="21" spans="1:21" s="60" customFormat="1" ht="24.75" customHeight="1" x14ac:dyDescent="0.2">
      <c r="A21" s="145"/>
      <c r="B21" s="145"/>
      <c r="C21" s="145"/>
      <c r="D21" s="61">
        <v>2021</v>
      </c>
      <c r="E21" s="62">
        <f>SUM(F21:I21)</f>
        <v>64000</v>
      </c>
      <c r="F21" s="62">
        <v>0</v>
      </c>
      <c r="G21" s="62">
        <v>0</v>
      </c>
      <c r="H21" s="62">
        <v>0</v>
      </c>
      <c r="I21" s="62">
        <v>64000</v>
      </c>
      <c r="J21" s="147"/>
      <c r="K21" s="150"/>
      <c r="L21" s="150"/>
      <c r="M21" s="153"/>
      <c r="N21" s="170"/>
      <c r="O21" s="57">
        <v>2021</v>
      </c>
      <c r="P21" s="63">
        <f t="shared" ref="P21" si="8">SUM(Q21:T21)</f>
        <v>30000</v>
      </c>
      <c r="Q21" s="63">
        <v>0</v>
      </c>
      <c r="R21" s="63">
        <v>0</v>
      </c>
      <c r="S21" s="63">
        <v>0</v>
      </c>
      <c r="T21" s="64">
        <v>30000</v>
      </c>
    </row>
    <row r="22" spans="1:21" s="60" customFormat="1" ht="36.75" customHeight="1" x14ac:dyDescent="0.2">
      <c r="A22" s="145"/>
      <c r="B22" s="145"/>
      <c r="C22" s="145"/>
      <c r="D22" s="61">
        <v>2022</v>
      </c>
      <c r="E22" s="62">
        <f>SUM(F22:I22)</f>
        <v>0</v>
      </c>
      <c r="F22" s="62">
        <v>0</v>
      </c>
      <c r="G22" s="62">
        <v>0</v>
      </c>
      <c r="H22" s="62">
        <v>0</v>
      </c>
      <c r="I22" s="62">
        <v>0</v>
      </c>
      <c r="J22" s="147"/>
      <c r="K22" s="150"/>
      <c r="L22" s="150"/>
      <c r="M22" s="153"/>
      <c r="N22" s="170"/>
      <c r="O22" s="57">
        <v>2022</v>
      </c>
      <c r="P22" s="65">
        <f t="shared" ref="P22:P25" si="9">SUM(Q22:T22)</f>
        <v>0</v>
      </c>
      <c r="Q22" s="66">
        <v>0</v>
      </c>
      <c r="R22" s="66">
        <v>0</v>
      </c>
      <c r="S22" s="66">
        <v>0</v>
      </c>
      <c r="T22" s="66">
        <v>0</v>
      </c>
    </row>
    <row r="23" spans="1:21" s="60" customFormat="1" ht="36" customHeight="1" x14ac:dyDescent="0.2">
      <c r="A23" s="145"/>
      <c r="B23" s="145"/>
      <c r="C23" s="145"/>
      <c r="D23" s="61">
        <v>2023</v>
      </c>
      <c r="E23" s="62">
        <f>SUM(F23:I23)</f>
        <v>0</v>
      </c>
      <c r="F23" s="62">
        <v>0</v>
      </c>
      <c r="G23" s="62">
        <v>0</v>
      </c>
      <c r="H23" s="62">
        <v>0</v>
      </c>
      <c r="I23" s="62">
        <v>0</v>
      </c>
      <c r="J23" s="147"/>
      <c r="K23" s="150"/>
      <c r="L23" s="150"/>
      <c r="M23" s="153"/>
      <c r="N23" s="170"/>
      <c r="O23" s="57">
        <v>2023</v>
      </c>
      <c r="P23" s="65">
        <f t="shared" si="9"/>
        <v>0</v>
      </c>
      <c r="Q23" s="67"/>
      <c r="R23" s="67"/>
      <c r="S23" s="67"/>
      <c r="T23" s="67"/>
    </row>
    <row r="24" spans="1:21" s="60" customFormat="1" ht="54" customHeight="1" x14ac:dyDescent="0.2">
      <c r="A24" s="145"/>
      <c r="B24" s="145"/>
      <c r="C24" s="145"/>
      <c r="D24" s="61">
        <v>2024</v>
      </c>
      <c r="E24" s="62">
        <f>SUM(F24:I24)</f>
        <v>0</v>
      </c>
      <c r="F24" s="62">
        <v>0</v>
      </c>
      <c r="G24" s="62">
        <v>0</v>
      </c>
      <c r="H24" s="62">
        <v>0</v>
      </c>
      <c r="I24" s="62">
        <v>0</v>
      </c>
      <c r="J24" s="147"/>
      <c r="K24" s="150"/>
      <c r="L24" s="150"/>
      <c r="M24" s="153"/>
      <c r="N24" s="170"/>
      <c r="O24" s="57">
        <v>2024</v>
      </c>
      <c r="P24" s="65">
        <f t="shared" si="9"/>
        <v>0</v>
      </c>
      <c r="Q24" s="67"/>
      <c r="R24" s="67"/>
      <c r="S24" s="67"/>
      <c r="T24" s="67"/>
    </row>
    <row r="25" spans="1:21" s="60" customFormat="1" ht="43.5" customHeight="1" x14ac:dyDescent="0.2">
      <c r="A25" s="146"/>
      <c r="B25" s="146"/>
      <c r="C25" s="146"/>
      <c r="D25" s="61">
        <v>2025</v>
      </c>
      <c r="E25" s="62">
        <f>SUM(F25:I25)</f>
        <v>0</v>
      </c>
      <c r="F25" s="62">
        <v>0</v>
      </c>
      <c r="G25" s="62">
        <v>0</v>
      </c>
      <c r="H25" s="62">
        <v>0</v>
      </c>
      <c r="I25" s="62">
        <v>0</v>
      </c>
      <c r="J25" s="149"/>
      <c r="K25" s="151"/>
      <c r="L25" s="151"/>
      <c r="M25" s="154"/>
      <c r="N25" s="170"/>
      <c r="O25" s="57">
        <v>2025</v>
      </c>
      <c r="P25" s="65">
        <f t="shared" si="9"/>
        <v>0</v>
      </c>
      <c r="Q25" s="67"/>
      <c r="R25" s="67"/>
      <c r="S25" s="67"/>
      <c r="T25" s="67"/>
    </row>
    <row r="26" spans="1:21" s="60" customFormat="1" ht="120.75" customHeight="1" x14ac:dyDescent="0.2">
      <c r="A26" s="177" t="s">
        <v>16</v>
      </c>
      <c r="B26" s="180" t="s">
        <v>147</v>
      </c>
      <c r="C26" s="181" t="s">
        <v>15</v>
      </c>
      <c r="D26" s="68" t="s">
        <v>148</v>
      </c>
      <c r="E26" s="69">
        <f>SUM(E27:E31)</f>
        <v>492500</v>
      </c>
      <c r="F26" s="69">
        <f>SUM(F27:F31)</f>
        <v>0</v>
      </c>
      <c r="G26" s="69">
        <f>SUM(G27:G31)</f>
        <v>0</v>
      </c>
      <c r="H26" s="69">
        <f>SUM(H27:H31)</f>
        <v>0</v>
      </c>
      <c r="I26" s="69">
        <f>SUM(I27:I31)</f>
        <v>492500</v>
      </c>
      <c r="J26" s="178" t="s">
        <v>204</v>
      </c>
      <c r="K26" s="182" t="s">
        <v>149</v>
      </c>
      <c r="L26" s="179" t="s">
        <v>123</v>
      </c>
      <c r="M26" s="175" t="s">
        <v>339</v>
      </c>
      <c r="N26" s="170" t="s">
        <v>354</v>
      </c>
      <c r="O26" s="70" t="s">
        <v>3</v>
      </c>
      <c r="P26" s="71">
        <f>SUM(P27:P31)</f>
        <v>57670</v>
      </c>
      <c r="Q26" s="71">
        <f t="shared" ref="Q26:T26" si="10">SUM(Q27:Q31)</f>
        <v>0</v>
      </c>
      <c r="R26" s="71">
        <f t="shared" si="10"/>
        <v>0</v>
      </c>
      <c r="S26" s="71">
        <f t="shared" si="10"/>
        <v>0</v>
      </c>
      <c r="T26" s="71">
        <f t="shared" si="10"/>
        <v>57670</v>
      </c>
    </row>
    <row r="27" spans="1:21" s="60" customFormat="1" x14ac:dyDescent="0.2">
      <c r="A27" s="145"/>
      <c r="B27" s="167"/>
      <c r="C27" s="167"/>
      <c r="D27" s="68">
        <v>2021</v>
      </c>
      <c r="E27" s="69">
        <f>SUM(F27:I27)</f>
        <v>134400</v>
      </c>
      <c r="F27" s="69">
        <v>0</v>
      </c>
      <c r="G27" s="69">
        <v>0</v>
      </c>
      <c r="H27" s="69">
        <v>0</v>
      </c>
      <c r="I27" s="69">
        <v>134400</v>
      </c>
      <c r="J27" s="147"/>
      <c r="K27" s="172"/>
      <c r="L27" s="150"/>
      <c r="M27" s="152"/>
      <c r="N27" s="170"/>
      <c r="O27" s="72">
        <v>2021</v>
      </c>
      <c r="P27" s="58">
        <f>SUM(Q27:T27)</f>
        <v>27990</v>
      </c>
      <c r="Q27" s="66">
        <v>0</v>
      </c>
      <c r="R27" s="66">
        <v>0</v>
      </c>
      <c r="S27" s="66">
        <v>0</v>
      </c>
      <c r="T27" s="66">
        <v>27990</v>
      </c>
    </row>
    <row r="28" spans="1:21" s="60" customFormat="1" x14ac:dyDescent="0.2">
      <c r="A28" s="145"/>
      <c r="B28" s="167"/>
      <c r="C28" s="167"/>
      <c r="D28" s="68">
        <v>2022</v>
      </c>
      <c r="E28" s="69">
        <f>SUM(F28:I28)</f>
        <v>326100</v>
      </c>
      <c r="F28" s="69">
        <v>0</v>
      </c>
      <c r="G28" s="69">
        <v>0</v>
      </c>
      <c r="H28" s="69">
        <v>0</v>
      </c>
      <c r="I28" s="69">
        <v>326100</v>
      </c>
      <c r="J28" s="147"/>
      <c r="K28" s="172"/>
      <c r="L28" s="150"/>
      <c r="M28" s="152"/>
      <c r="N28" s="170"/>
      <c r="O28" s="72">
        <v>2022</v>
      </c>
      <c r="P28" s="65">
        <f t="shared" ref="P28:P31" si="11">SUM(Q28:T28)</f>
        <v>29680</v>
      </c>
      <c r="Q28" s="66">
        <v>0</v>
      </c>
      <c r="R28" s="67">
        <v>0</v>
      </c>
      <c r="S28" s="66">
        <v>0</v>
      </c>
      <c r="T28" s="67">
        <v>29680</v>
      </c>
    </row>
    <row r="29" spans="1:21" s="60" customFormat="1" x14ac:dyDescent="0.2">
      <c r="A29" s="145"/>
      <c r="B29" s="167"/>
      <c r="C29" s="167"/>
      <c r="D29" s="68">
        <v>2023</v>
      </c>
      <c r="E29" s="69">
        <f>SUM(F29:I29)</f>
        <v>32000</v>
      </c>
      <c r="F29" s="69">
        <v>0</v>
      </c>
      <c r="G29" s="69">
        <v>0</v>
      </c>
      <c r="H29" s="69">
        <v>0</v>
      </c>
      <c r="I29" s="69">
        <v>32000</v>
      </c>
      <c r="J29" s="147"/>
      <c r="K29" s="172"/>
      <c r="L29" s="150"/>
      <c r="M29" s="152"/>
      <c r="N29" s="170"/>
      <c r="O29" s="72">
        <v>2023</v>
      </c>
      <c r="P29" s="65">
        <f t="shared" si="11"/>
        <v>0</v>
      </c>
      <c r="Q29" s="73"/>
      <c r="R29" s="73"/>
      <c r="S29" s="73"/>
      <c r="T29" s="74"/>
    </row>
    <row r="30" spans="1:21" s="60" customFormat="1" x14ac:dyDescent="0.2">
      <c r="A30" s="145"/>
      <c r="B30" s="167"/>
      <c r="C30" s="167"/>
      <c r="D30" s="68">
        <v>2024</v>
      </c>
      <c r="E30" s="69">
        <f>SUM(F30:I30)</f>
        <v>0</v>
      </c>
      <c r="F30" s="69">
        <v>0</v>
      </c>
      <c r="G30" s="69">
        <v>0</v>
      </c>
      <c r="H30" s="69">
        <v>0</v>
      </c>
      <c r="I30" s="69">
        <v>0</v>
      </c>
      <c r="J30" s="147"/>
      <c r="K30" s="172"/>
      <c r="L30" s="150"/>
      <c r="M30" s="152"/>
      <c r="N30" s="170"/>
      <c r="O30" s="72">
        <v>2024</v>
      </c>
      <c r="P30" s="65">
        <f t="shared" si="11"/>
        <v>0</v>
      </c>
      <c r="Q30" s="73"/>
      <c r="R30" s="73"/>
      <c r="S30" s="73"/>
      <c r="T30" s="74"/>
    </row>
    <row r="31" spans="1:21" s="60" customFormat="1" ht="172.5" customHeight="1" x14ac:dyDescent="0.2">
      <c r="A31" s="146"/>
      <c r="B31" s="167"/>
      <c r="C31" s="167"/>
      <c r="D31" s="68">
        <v>2025</v>
      </c>
      <c r="E31" s="69">
        <f>SUM(F31:I31)</f>
        <v>0</v>
      </c>
      <c r="F31" s="69">
        <v>0</v>
      </c>
      <c r="G31" s="69">
        <v>0</v>
      </c>
      <c r="H31" s="69">
        <v>0</v>
      </c>
      <c r="I31" s="69">
        <v>0</v>
      </c>
      <c r="J31" s="149"/>
      <c r="K31" s="172"/>
      <c r="L31" s="151"/>
      <c r="M31" s="176"/>
      <c r="N31" s="170"/>
      <c r="O31" s="72">
        <v>2025</v>
      </c>
      <c r="P31" s="75">
        <f t="shared" si="11"/>
        <v>0</v>
      </c>
      <c r="Q31" s="73"/>
      <c r="R31" s="73"/>
      <c r="S31" s="73"/>
      <c r="T31" s="74"/>
    </row>
    <row r="32" spans="1:21" s="60" customFormat="1" ht="29.25" customHeight="1" x14ac:dyDescent="0.2">
      <c r="A32" s="177" t="s">
        <v>18</v>
      </c>
      <c r="B32" s="178" t="s">
        <v>205</v>
      </c>
      <c r="C32" s="179">
        <v>2021</v>
      </c>
      <c r="D32" s="61" t="s">
        <v>3</v>
      </c>
      <c r="E32" s="62">
        <f>SUM(E33:E37)</f>
        <v>7071</v>
      </c>
      <c r="F32" s="62">
        <f>SUM(F33:F37)</f>
        <v>0</v>
      </c>
      <c r="G32" s="62">
        <f>SUM(G33:G37)</f>
        <v>0</v>
      </c>
      <c r="H32" s="62">
        <f>SUM(H33:H37)</f>
        <v>0</v>
      </c>
      <c r="I32" s="62">
        <f>SUM(I33:I37)</f>
        <v>7071</v>
      </c>
      <c r="J32" s="178" t="s">
        <v>206</v>
      </c>
      <c r="K32" s="179" t="s">
        <v>127</v>
      </c>
      <c r="L32" s="179" t="s">
        <v>122</v>
      </c>
      <c r="M32" s="175" t="s">
        <v>340</v>
      </c>
      <c r="N32" s="170" t="s">
        <v>355</v>
      </c>
      <c r="O32" s="76" t="s">
        <v>3</v>
      </c>
      <c r="P32" s="77">
        <f>SUM(P33:P37)</f>
        <v>7646.3450000000003</v>
      </c>
      <c r="Q32" s="77">
        <f t="shared" ref="Q32:T32" si="12">SUM(Q33:Q37)</f>
        <v>0</v>
      </c>
      <c r="R32" s="77">
        <f t="shared" si="12"/>
        <v>0</v>
      </c>
      <c r="S32" s="77">
        <f t="shared" si="12"/>
        <v>0</v>
      </c>
      <c r="T32" s="77">
        <f t="shared" si="12"/>
        <v>7646.3450000000003</v>
      </c>
    </row>
    <row r="33" spans="1:20" s="60" customFormat="1" x14ac:dyDescent="0.2">
      <c r="A33" s="145"/>
      <c r="B33" s="145"/>
      <c r="C33" s="145"/>
      <c r="D33" s="61">
        <v>2021</v>
      </c>
      <c r="E33" s="62">
        <f>SUM(F33:I33)</f>
        <v>7071</v>
      </c>
      <c r="F33" s="62">
        <v>0</v>
      </c>
      <c r="G33" s="62">
        <v>0</v>
      </c>
      <c r="H33" s="62">
        <v>0</v>
      </c>
      <c r="I33" s="62">
        <v>7071</v>
      </c>
      <c r="J33" s="147"/>
      <c r="K33" s="150"/>
      <c r="L33" s="150"/>
      <c r="M33" s="153"/>
      <c r="N33" s="170"/>
      <c r="O33" s="57">
        <v>2021</v>
      </c>
      <c r="P33" s="63">
        <f t="shared" ref="P33" si="13">SUM(Q33:T33)</f>
        <v>5629.3450000000003</v>
      </c>
      <c r="Q33" s="63">
        <v>0</v>
      </c>
      <c r="R33" s="63">
        <v>0</v>
      </c>
      <c r="S33" s="63">
        <v>0</v>
      </c>
      <c r="T33" s="64">
        <v>5629.3450000000003</v>
      </c>
    </row>
    <row r="34" spans="1:20" s="60" customFormat="1" x14ac:dyDescent="0.2">
      <c r="A34" s="145"/>
      <c r="B34" s="145"/>
      <c r="C34" s="145"/>
      <c r="D34" s="61">
        <v>2022</v>
      </c>
      <c r="E34" s="62">
        <f>SUM(F34:I34)</f>
        <v>0</v>
      </c>
      <c r="F34" s="62">
        <v>0</v>
      </c>
      <c r="G34" s="62">
        <v>0</v>
      </c>
      <c r="H34" s="62">
        <v>0</v>
      </c>
      <c r="I34" s="62">
        <v>0</v>
      </c>
      <c r="J34" s="147"/>
      <c r="K34" s="150"/>
      <c r="L34" s="150"/>
      <c r="M34" s="153"/>
      <c r="N34" s="170"/>
      <c r="O34" s="57">
        <v>2022</v>
      </c>
      <c r="P34" s="65">
        <f t="shared" ref="P34:P37" si="14">SUM(Q34:T34)</f>
        <v>2017</v>
      </c>
      <c r="Q34" s="66">
        <v>0</v>
      </c>
      <c r="R34" s="66">
        <v>0</v>
      </c>
      <c r="S34" s="66">
        <v>0</v>
      </c>
      <c r="T34" s="67">
        <v>2017</v>
      </c>
    </row>
    <row r="35" spans="1:20" s="60" customFormat="1" ht="38.25" customHeight="1" x14ac:dyDescent="0.2">
      <c r="A35" s="145"/>
      <c r="B35" s="145"/>
      <c r="C35" s="145"/>
      <c r="D35" s="61">
        <v>2023</v>
      </c>
      <c r="E35" s="62">
        <f>SUM(F35:I35)</f>
        <v>0</v>
      </c>
      <c r="F35" s="62">
        <v>0</v>
      </c>
      <c r="G35" s="62">
        <v>0</v>
      </c>
      <c r="H35" s="62">
        <v>0</v>
      </c>
      <c r="I35" s="62">
        <v>0</v>
      </c>
      <c r="J35" s="147"/>
      <c r="K35" s="150"/>
      <c r="L35" s="150"/>
      <c r="M35" s="153"/>
      <c r="N35" s="170"/>
      <c r="O35" s="57">
        <v>2023</v>
      </c>
      <c r="P35" s="65">
        <f t="shared" si="14"/>
        <v>0</v>
      </c>
      <c r="Q35" s="67"/>
      <c r="R35" s="67"/>
      <c r="S35" s="67"/>
      <c r="T35" s="67"/>
    </row>
    <row r="36" spans="1:20" s="60" customFormat="1" ht="54" customHeight="1" x14ac:dyDescent="0.2">
      <c r="A36" s="145"/>
      <c r="B36" s="145"/>
      <c r="C36" s="145"/>
      <c r="D36" s="61">
        <v>2024</v>
      </c>
      <c r="E36" s="62">
        <f>SUM(F36:I36)</f>
        <v>0</v>
      </c>
      <c r="F36" s="62">
        <v>0</v>
      </c>
      <c r="G36" s="62">
        <v>0</v>
      </c>
      <c r="H36" s="62">
        <v>0</v>
      </c>
      <c r="I36" s="62">
        <v>0</v>
      </c>
      <c r="J36" s="147"/>
      <c r="K36" s="150"/>
      <c r="L36" s="150"/>
      <c r="M36" s="153"/>
      <c r="N36" s="170"/>
      <c r="O36" s="57">
        <v>2024</v>
      </c>
      <c r="P36" s="65">
        <f t="shared" si="14"/>
        <v>0</v>
      </c>
      <c r="Q36" s="67"/>
      <c r="R36" s="67"/>
      <c r="S36" s="67"/>
      <c r="T36" s="67"/>
    </row>
    <row r="37" spans="1:20" s="60" customFormat="1" ht="81" customHeight="1" x14ac:dyDescent="0.2">
      <c r="A37" s="145"/>
      <c r="B37" s="145"/>
      <c r="C37" s="145"/>
      <c r="D37" s="78">
        <v>2025</v>
      </c>
      <c r="E37" s="79">
        <f>SUM(F37:I37)</f>
        <v>0</v>
      </c>
      <c r="F37" s="79">
        <v>0</v>
      </c>
      <c r="G37" s="79">
        <v>0</v>
      </c>
      <c r="H37" s="79">
        <v>0</v>
      </c>
      <c r="I37" s="79">
        <v>0</v>
      </c>
      <c r="J37" s="147"/>
      <c r="K37" s="150"/>
      <c r="L37" s="150"/>
      <c r="M37" s="153"/>
      <c r="N37" s="170"/>
      <c r="O37" s="80">
        <v>2025</v>
      </c>
      <c r="P37" s="65">
        <f t="shared" si="14"/>
        <v>0</v>
      </c>
      <c r="Q37" s="81"/>
      <c r="R37" s="81"/>
      <c r="S37" s="81"/>
      <c r="T37" s="82"/>
    </row>
    <row r="38" spans="1:20" ht="14.25" customHeight="1" x14ac:dyDescent="0.2">
      <c r="A38" s="24" t="s">
        <v>19</v>
      </c>
      <c r="B38" s="221" t="s">
        <v>20</v>
      </c>
      <c r="C38" s="221"/>
      <c r="D38" s="221"/>
      <c r="E38" s="221"/>
      <c r="F38" s="221"/>
      <c r="G38" s="221"/>
      <c r="H38" s="221"/>
      <c r="I38" s="221"/>
      <c r="J38" s="221"/>
      <c r="K38" s="221"/>
      <c r="L38" s="221"/>
      <c r="M38" s="221"/>
      <c r="N38" s="219"/>
      <c r="O38" s="219"/>
      <c r="P38" s="219"/>
      <c r="Q38" s="219"/>
      <c r="R38" s="219"/>
      <c r="S38" s="219"/>
      <c r="T38" s="219"/>
    </row>
    <row r="39" spans="1:20" s="60" customFormat="1" ht="64.5" customHeight="1" x14ac:dyDescent="0.2">
      <c r="A39" s="165" t="s">
        <v>21</v>
      </c>
      <c r="B39" s="166" t="s">
        <v>207</v>
      </c>
      <c r="C39" s="168" t="s">
        <v>15</v>
      </c>
      <c r="D39" s="83" t="s">
        <v>148</v>
      </c>
      <c r="E39" s="84">
        <f t="shared" ref="E39:I39" si="15">SUM(E40:E44)</f>
        <v>316326</v>
      </c>
      <c r="F39" s="84">
        <f t="shared" si="15"/>
        <v>0</v>
      </c>
      <c r="G39" s="84">
        <f t="shared" si="15"/>
        <v>0</v>
      </c>
      <c r="H39" s="84">
        <f t="shared" si="15"/>
        <v>0</v>
      </c>
      <c r="I39" s="84">
        <f t="shared" si="15"/>
        <v>316326</v>
      </c>
      <c r="J39" s="169" t="s">
        <v>208</v>
      </c>
      <c r="K39" s="171" t="s">
        <v>150</v>
      </c>
      <c r="L39" s="171" t="s">
        <v>187</v>
      </c>
      <c r="M39" s="173" t="s">
        <v>341</v>
      </c>
      <c r="N39" s="170" t="s">
        <v>356</v>
      </c>
      <c r="O39" s="76" t="s">
        <v>3</v>
      </c>
      <c r="P39" s="85">
        <f>SUM(P40:P44)</f>
        <v>639394.55000000005</v>
      </c>
      <c r="Q39" s="85">
        <f t="shared" ref="Q39:T39" si="16">SUM(Q40:Q44)</f>
        <v>0</v>
      </c>
      <c r="R39" s="85">
        <f t="shared" si="16"/>
        <v>0</v>
      </c>
      <c r="S39" s="85">
        <f t="shared" si="16"/>
        <v>0</v>
      </c>
      <c r="T39" s="85">
        <f t="shared" si="16"/>
        <v>639394.55000000005</v>
      </c>
    </row>
    <row r="40" spans="1:20" s="60" customFormat="1" x14ac:dyDescent="0.2">
      <c r="A40" s="153"/>
      <c r="B40" s="167"/>
      <c r="C40" s="167"/>
      <c r="D40" s="68">
        <v>2021</v>
      </c>
      <c r="E40" s="69">
        <f>SUM(F40:I40)</f>
        <v>61623</v>
      </c>
      <c r="F40" s="69">
        <v>0</v>
      </c>
      <c r="G40" s="69">
        <v>0</v>
      </c>
      <c r="H40" s="69">
        <v>0</v>
      </c>
      <c r="I40" s="69">
        <v>61623</v>
      </c>
      <c r="J40" s="170"/>
      <c r="K40" s="172"/>
      <c r="L40" s="172"/>
      <c r="M40" s="174"/>
      <c r="N40" s="170"/>
      <c r="O40" s="57">
        <v>2021</v>
      </c>
      <c r="P40" s="58">
        <f t="shared" ref="P40:P44" si="17">SUM(Q40:T40)</f>
        <v>285798.55</v>
      </c>
      <c r="Q40" s="66">
        <v>0</v>
      </c>
      <c r="R40" s="66">
        <v>0</v>
      </c>
      <c r="S40" s="66">
        <v>0</v>
      </c>
      <c r="T40" s="66">
        <v>285798.55</v>
      </c>
    </row>
    <row r="41" spans="1:20" s="60" customFormat="1" x14ac:dyDescent="0.2">
      <c r="A41" s="153"/>
      <c r="B41" s="167"/>
      <c r="C41" s="167"/>
      <c r="D41" s="68">
        <v>2022</v>
      </c>
      <c r="E41" s="69">
        <f>SUM(F41:I41)</f>
        <v>122300</v>
      </c>
      <c r="F41" s="69">
        <v>0</v>
      </c>
      <c r="G41" s="69">
        <v>0</v>
      </c>
      <c r="H41" s="69">
        <v>0</v>
      </c>
      <c r="I41" s="69">
        <v>122300</v>
      </c>
      <c r="J41" s="170"/>
      <c r="K41" s="172"/>
      <c r="L41" s="172"/>
      <c r="M41" s="174"/>
      <c r="N41" s="170"/>
      <c r="O41" s="57">
        <v>2022</v>
      </c>
      <c r="P41" s="65">
        <v>353596</v>
      </c>
      <c r="Q41" s="66">
        <v>0</v>
      </c>
      <c r="R41" s="67">
        <v>0</v>
      </c>
      <c r="S41" s="66">
        <v>0</v>
      </c>
      <c r="T41" s="67">
        <v>353596</v>
      </c>
    </row>
    <row r="42" spans="1:20" s="60" customFormat="1" x14ac:dyDescent="0.2">
      <c r="A42" s="153"/>
      <c r="B42" s="167"/>
      <c r="C42" s="167"/>
      <c r="D42" s="68">
        <v>2023</v>
      </c>
      <c r="E42" s="69">
        <f>SUM(F42:I42)</f>
        <v>132403</v>
      </c>
      <c r="F42" s="69">
        <v>0</v>
      </c>
      <c r="G42" s="69">
        <v>0</v>
      </c>
      <c r="H42" s="69">
        <v>0</v>
      </c>
      <c r="I42" s="69">
        <v>132403</v>
      </c>
      <c r="J42" s="170"/>
      <c r="K42" s="172"/>
      <c r="L42" s="172"/>
      <c r="M42" s="174"/>
      <c r="N42" s="170"/>
      <c r="O42" s="57">
        <v>2023</v>
      </c>
      <c r="P42" s="65">
        <f t="shared" si="17"/>
        <v>0</v>
      </c>
      <c r="Q42" s="73"/>
      <c r="R42" s="73"/>
      <c r="S42" s="73"/>
      <c r="T42" s="74"/>
    </row>
    <row r="43" spans="1:20" s="60" customFormat="1" x14ac:dyDescent="0.2">
      <c r="A43" s="153"/>
      <c r="B43" s="167"/>
      <c r="C43" s="167"/>
      <c r="D43" s="68">
        <v>2024</v>
      </c>
      <c r="E43" s="69">
        <f>SUM(F43:I43)</f>
        <v>0</v>
      </c>
      <c r="F43" s="69">
        <v>0</v>
      </c>
      <c r="G43" s="69">
        <v>0</v>
      </c>
      <c r="H43" s="69">
        <v>0</v>
      </c>
      <c r="I43" s="69">
        <v>0</v>
      </c>
      <c r="J43" s="170"/>
      <c r="K43" s="172"/>
      <c r="L43" s="172"/>
      <c r="M43" s="174"/>
      <c r="N43" s="170"/>
      <c r="O43" s="57">
        <v>2024</v>
      </c>
      <c r="P43" s="65">
        <f t="shared" si="17"/>
        <v>0</v>
      </c>
      <c r="Q43" s="73"/>
      <c r="R43" s="73"/>
      <c r="S43" s="73"/>
      <c r="T43" s="74"/>
    </row>
    <row r="44" spans="1:20" s="60" customFormat="1" ht="25.5" customHeight="1" x14ac:dyDescent="0.2">
      <c r="A44" s="154"/>
      <c r="B44" s="167"/>
      <c r="C44" s="167"/>
      <c r="D44" s="68">
        <v>2025</v>
      </c>
      <c r="E44" s="69">
        <f>SUM(F44:I44)</f>
        <v>0</v>
      </c>
      <c r="F44" s="69">
        <v>0</v>
      </c>
      <c r="G44" s="69">
        <v>0</v>
      </c>
      <c r="H44" s="69">
        <v>0</v>
      </c>
      <c r="I44" s="69">
        <v>0</v>
      </c>
      <c r="J44" s="170"/>
      <c r="K44" s="172"/>
      <c r="L44" s="172"/>
      <c r="M44" s="174"/>
      <c r="N44" s="170"/>
      <c r="O44" s="57">
        <v>2025</v>
      </c>
      <c r="P44" s="65">
        <f t="shared" si="17"/>
        <v>0</v>
      </c>
      <c r="Q44" s="73"/>
      <c r="R44" s="73"/>
      <c r="S44" s="73"/>
      <c r="T44" s="74"/>
    </row>
    <row r="45" spans="1:20" s="60" customFormat="1" ht="45.75" customHeight="1" x14ac:dyDescent="0.2">
      <c r="A45" s="177" t="s">
        <v>23</v>
      </c>
      <c r="B45" s="166" t="s">
        <v>209</v>
      </c>
      <c r="C45" s="168" t="s">
        <v>75</v>
      </c>
      <c r="D45" s="83" t="s">
        <v>148</v>
      </c>
      <c r="E45" s="84">
        <f>SUM(E46:E50)</f>
        <v>934800</v>
      </c>
      <c r="F45" s="84">
        <f>SUM(F46:F50)</f>
        <v>0</v>
      </c>
      <c r="G45" s="84">
        <f>SUM(G46:G50)</f>
        <v>0</v>
      </c>
      <c r="H45" s="84">
        <f>SUM(H46:H50)</f>
        <v>0</v>
      </c>
      <c r="I45" s="84">
        <f>SUM(I46:I50)</f>
        <v>934800</v>
      </c>
      <c r="J45" s="147" t="s">
        <v>210</v>
      </c>
      <c r="K45" s="171" t="s">
        <v>150</v>
      </c>
      <c r="L45" s="148" t="s">
        <v>187</v>
      </c>
      <c r="M45" s="183" t="s">
        <v>341</v>
      </c>
      <c r="N45" s="170" t="s">
        <v>357</v>
      </c>
      <c r="O45" s="76" t="s">
        <v>3</v>
      </c>
      <c r="P45" s="77">
        <f>SUM(P46:P50)</f>
        <v>1037.51</v>
      </c>
      <c r="Q45" s="77">
        <f t="shared" ref="Q45:T45" si="18">SUM(Q46:Q50)</f>
        <v>0</v>
      </c>
      <c r="R45" s="77">
        <f t="shared" si="18"/>
        <v>0</v>
      </c>
      <c r="S45" s="77">
        <f t="shared" si="18"/>
        <v>0</v>
      </c>
      <c r="T45" s="77">
        <f t="shared" si="18"/>
        <v>1037.51</v>
      </c>
    </row>
    <row r="46" spans="1:20" s="60" customFormat="1" x14ac:dyDescent="0.2">
      <c r="A46" s="145"/>
      <c r="B46" s="167"/>
      <c r="C46" s="167"/>
      <c r="D46" s="68">
        <v>2021</v>
      </c>
      <c r="E46" s="69">
        <f>SUM(F46:I46)</f>
        <v>0</v>
      </c>
      <c r="F46" s="69">
        <v>0</v>
      </c>
      <c r="G46" s="69">
        <v>0</v>
      </c>
      <c r="H46" s="69">
        <v>0</v>
      </c>
      <c r="I46" s="69">
        <v>0</v>
      </c>
      <c r="J46" s="147"/>
      <c r="K46" s="172"/>
      <c r="L46" s="150"/>
      <c r="M46" s="183"/>
      <c r="N46" s="170"/>
      <c r="O46" s="57">
        <v>2021</v>
      </c>
      <c r="P46" s="58">
        <f t="shared" ref="P46:P50" si="19">SUM(Q46:T46)</f>
        <v>0</v>
      </c>
      <c r="Q46" s="66">
        <v>0</v>
      </c>
      <c r="R46" s="58">
        <v>0</v>
      </c>
      <c r="S46" s="58">
        <v>0</v>
      </c>
      <c r="T46" s="66">
        <v>0</v>
      </c>
    </row>
    <row r="47" spans="1:20" s="60" customFormat="1" x14ac:dyDescent="0.2">
      <c r="A47" s="145"/>
      <c r="B47" s="167"/>
      <c r="C47" s="167"/>
      <c r="D47" s="68">
        <v>2022</v>
      </c>
      <c r="E47" s="69">
        <f>SUM(F47:I47)</f>
        <v>10500</v>
      </c>
      <c r="F47" s="69">
        <v>0</v>
      </c>
      <c r="G47" s="69">
        <v>0</v>
      </c>
      <c r="H47" s="69">
        <v>0</v>
      </c>
      <c r="I47" s="69">
        <v>10500</v>
      </c>
      <c r="J47" s="147"/>
      <c r="K47" s="172"/>
      <c r="L47" s="150"/>
      <c r="M47" s="183"/>
      <c r="N47" s="170"/>
      <c r="O47" s="57">
        <v>2022</v>
      </c>
      <c r="P47" s="65">
        <v>1037.51</v>
      </c>
      <c r="Q47" s="66">
        <v>0</v>
      </c>
      <c r="R47" s="66">
        <v>0</v>
      </c>
      <c r="S47" s="66">
        <v>0</v>
      </c>
      <c r="T47" s="67">
        <v>1037.51</v>
      </c>
    </row>
    <row r="48" spans="1:20" s="60" customFormat="1" ht="28.5" customHeight="1" x14ac:dyDescent="0.2">
      <c r="A48" s="145"/>
      <c r="B48" s="167"/>
      <c r="C48" s="167"/>
      <c r="D48" s="68">
        <v>2023</v>
      </c>
      <c r="E48" s="69">
        <f>SUM(F48:I48)</f>
        <v>647600</v>
      </c>
      <c r="F48" s="69">
        <v>0</v>
      </c>
      <c r="G48" s="69">
        <v>0</v>
      </c>
      <c r="H48" s="69">
        <v>0</v>
      </c>
      <c r="I48" s="69">
        <v>647600</v>
      </c>
      <c r="J48" s="147"/>
      <c r="K48" s="172"/>
      <c r="L48" s="150"/>
      <c r="M48" s="183"/>
      <c r="N48" s="170"/>
      <c r="O48" s="57">
        <v>2023</v>
      </c>
      <c r="P48" s="65">
        <f t="shared" si="19"/>
        <v>0</v>
      </c>
      <c r="Q48" s="67"/>
      <c r="R48" s="67"/>
      <c r="S48" s="67"/>
      <c r="T48" s="67"/>
    </row>
    <row r="49" spans="1:20" s="60" customFormat="1" ht="38.25" customHeight="1" x14ac:dyDescent="0.2">
      <c r="A49" s="145"/>
      <c r="B49" s="167"/>
      <c r="C49" s="167"/>
      <c r="D49" s="68">
        <v>2024</v>
      </c>
      <c r="E49" s="69">
        <f>SUM(F49:I49)</f>
        <v>276700</v>
      </c>
      <c r="F49" s="69">
        <v>0</v>
      </c>
      <c r="G49" s="69">
        <v>0</v>
      </c>
      <c r="H49" s="69">
        <v>0</v>
      </c>
      <c r="I49" s="69">
        <v>276700</v>
      </c>
      <c r="J49" s="147"/>
      <c r="K49" s="172"/>
      <c r="L49" s="150"/>
      <c r="M49" s="183"/>
      <c r="N49" s="170"/>
      <c r="O49" s="57">
        <v>2024</v>
      </c>
      <c r="P49" s="65">
        <f t="shared" si="19"/>
        <v>0</v>
      </c>
      <c r="Q49" s="73"/>
      <c r="R49" s="73"/>
      <c r="S49" s="73"/>
      <c r="T49" s="74"/>
    </row>
    <row r="50" spans="1:20" s="60" customFormat="1" ht="72.75" customHeight="1" x14ac:dyDescent="0.2">
      <c r="A50" s="146"/>
      <c r="B50" s="167"/>
      <c r="C50" s="167"/>
      <c r="D50" s="68">
        <v>2025</v>
      </c>
      <c r="E50" s="69">
        <f>SUM(F50:I50)</f>
        <v>0</v>
      </c>
      <c r="F50" s="69">
        <v>0</v>
      </c>
      <c r="G50" s="69">
        <v>0</v>
      </c>
      <c r="H50" s="69">
        <v>0</v>
      </c>
      <c r="I50" s="69">
        <v>0</v>
      </c>
      <c r="J50" s="149"/>
      <c r="K50" s="172"/>
      <c r="L50" s="151"/>
      <c r="M50" s="184"/>
      <c r="N50" s="170"/>
      <c r="O50" s="57">
        <v>2025</v>
      </c>
      <c r="P50" s="58">
        <f t="shared" si="19"/>
        <v>0</v>
      </c>
      <c r="Q50" s="73"/>
      <c r="R50" s="73"/>
      <c r="S50" s="73"/>
      <c r="T50" s="74"/>
    </row>
    <row r="51" spans="1:20" s="60" customFormat="1" ht="86.25" customHeight="1" x14ac:dyDescent="0.2">
      <c r="A51" s="177" t="s">
        <v>170</v>
      </c>
      <c r="B51" s="147" t="s">
        <v>22</v>
      </c>
      <c r="C51" s="148" t="s">
        <v>56</v>
      </c>
      <c r="D51" s="55" t="s">
        <v>3</v>
      </c>
      <c r="E51" s="56">
        <f>SUM(E52:E56)</f>
        <v>115096</v>
      </c>
      <c r="F51" s="56">
        <f>SUM(F52:F56)</f>
        <v>0</v>
      </c>
      <c r="G51" s="56">
        <f>SUM(G52:G56)</f>
        <v>0</v>
      </c>
      <c r="H51" s="56">
        <f>SUM(H52:H56)</f>
        <v>0</v>
      </c>
      <c r="I51" s="56">
        <f>SUM(I52:I56)</f>
        <v>115096</v>
      </c>
      <c r="J51" s="147" t="s">
        <v>211</v>
      </c>
      <c r="K51" s="179" t="s">
        <v>194</v>
      </c>
      <c r="L51" s="148" t="s">
        <v>187</v>
      </c>
      <c r="M51" s="152" t="s">
        <v>342</v>
      </c>
      <c r="N51" s="170" t="s">
        <v>358</v>
      </c>
      <c r="O51" s="57" t="s">
        <v>3</v>
      </c>
      <c r="P51" s="71">
        <f>SUM(P52:P56)</f>
        <v>52699.5</v>
      </c>
      <c r="Q51" s="71">
        <f t="shared" ref="Q51:T51" si="20">SUM(Q52:Q56)</f>
        <v>0</v>
      </c>
      <c r="R51" s="71">
        <f t="shared" si="20"/>
        <v>0</v>
      </c>
      <c r="S51" s="71">
        <f t="shared" si="20"/>
        <v>0</v>
      </c>
      <c r="T51" s="71">
        <f t="shared" si="20"/>
        <v>52699.5</v>
      </c>
    </row>
    <row r="52" spans="1:20" s="60" customFormat="1" ht="37.5" customHeight="1" x14ac:dyDescent="0.2">
      <c r="A52" s="145"/>
      <c r="B52" s="145"/>
      <c r="C52" s="145"/>
      <c r="D52" s="61">
        <v>2021</v>
      </c>
      <c r="E52" s="62">
        <f>SUM(F52:I52)</f>
        <v>115096</v>
      </c>
      <c r="F52" s="62">
        <v>0</v>
      </c>
      <c r="G52" s="62">
        <v>0</v>
      </c>
      <c r="H52" s="62">
        <v>0</v>
      </c>
      <c r="I52" s="62">
        <v>115096</v>
      </c>
      <c r="J52" s="147"/>
      <c r="K52" s="150"/>
      <c r="L52" s="150"/>
      <c r="M52" s="153"/>
      <c r="N52" s="170"/>
      <c r="O52" s="57">
        <v>2021</v>
      </c>
      <c r="P52" s="63">
        <f t="shared" ref="P52" si="21">SUM(Q52:T52)</f>
        <v>30000</v>
      </c>
      <c r="Q52" s="63">
        <v>0</v>
      </c>
      <c r="R52" s="63">
        <v>0</v>
      </c>
      <c r="S52" s="63">
        <v>0</v>
      </c>
      <c r="T52" s="64">
        <v>30000</v>
      </c>
    </row>
    <row r="53" spans="1:20" s="60" customFormat="1" ht="27.75" customHeight="1" x14ac:dyDescent="0.2">
      <c r="A53" s="145"/>
      <c r="B53" s="145"/>
      <c r="C53" s="145"/>
      <c r="D53" s="61">
        <v>2022</v>
      </c>
      <c r="E53" s="62">
        <f>SUM(F53:I53)</f>
        <v>0</v>
      </c>
      <c r="F53" s="62">
        <v>0</v>
      </c>
      <c r="G53" s="62">
        <v>0</v>
      </c>
      <c r="H53" s="62">
        <v>0</v>
      </c>
      <c r="I53" s="62">
        <v>0</v>
      </c>
      <c r="J53" s="147"/>
      <c r="K53" s="150"/>
      <c r="L53" s="150"/>
      <c r="M53" s="153"/>
      <c r="N53" s="170"/>
      <c r="O53" s="57">
        <v>2022</v>
      </c>
      <c r="P53" s="65">
        <v>22699.5</v>
      </c>
      <c r="Q53" s="66">
        <v>0</v>
      </c>
      <c r="R53" s="67">
        <v>0</v>
      </c>
      <c r="S53" s="66">
        <v>0</v>
      </c>
      <c r="T53" s="67">
        <f>P53</f>
        <v>22699.5</v>
      </c>
    </row>
    <row r="54" spans="1:20" s="60" customFormat="1" ht="27.75" customHeight="1" x14ac:dyDescent="0.2">
      <c r="A54" s="145"/>
      <c r="B54" s="145"/>
      <c r="C54" s="145"/>
      <c r="D54" s="61">
        <v>2023</v>
      </c>
      <c r="E54" s="62">
        <f>SUM(F54:I54)</f>
        <v>0</v>
      </c>
      <c r="F54" s="62">
        <v>0</v>
      </c>
      <c r="G54" s="62">
        <v>0</v>
      </c>
      <c r="H54" s="62">
        <v>0</v>
      </c>
      <c r="I54" s="62">
        <v>0</v>
      </c>
      <c r="J54" s="147"/>
      <c r="K54" s="150"/>
      <c r="L54" s="150"/>
      <c r="M54" s="153"/>
      <c r="N54" s="170"/>
      <c r="O54" s="57">
        <v>2023</v>
      </c>
      <c r="P54" s="65">
        <f t="shared" ref="P54:P56" si="22">SUM(Q54:T54)</f>
        <v>0</v>
      </c>
      <c r="Q54" s="67"/>
      <c r="R54" s="67"/>
      <c r="S54" s="67"/>
      <c r="T54" s="67">
        <v>0</v>
      </c>
    </row>
    <row r="55" spans="1:20" s="60" customFormat="1" ht="23.25" customHeight="1" x14ac:dyDescent="0.2">
      <c r="A55" s="145"/>
      <c r="B55" s="145"/>
      <c r="C55" s="145"/>
      <c r="D55" s="61">
        <v>2024</v>
      </c>
      <c r="E55" s="62">
        <f>SUM(F55:I55)</f>
        <v>0</v>
      </c>
      <c r="F55" s="62">
        <v>0</v>
      </c>
      <c r="G55" s="62">
        <v>0</v>
      </c>
      <c r="H55" s="62">
        <v>0</v>
      </c>
      <c r="I55" s="62">
        <v>0</v>
      </c>
      <c r="J55" s="147"/>
      <c r="K55" s="150"/>
      <c r="L55" s="150"/>
      <c r="M55" s="153"/>
      <c r="N55" s="170"/>
      <c r="O55" s="57">
        <v>2024</v>
      </c>
      <c r="P55" s="65">
        <f t="shared" si="22"/>
        <v>0</v>
      </c>
      <c r="Q55" s="67"/>
      <c r="R55" s="67"/>
      <c r="S55" s="67"/>
      <c r="T55" s="67">
        <v>0</v>
      </c>
    </row>
    <row r="56" spans="1:20" s="60" customFormat="1" ht="32.25" customHeight="1" x14ac:dyDescent="0.2">
      <c r="A56" s="145"/>
      <c r="B56" s="145"/>
      <c r="C56" s="145"/>
      <c r="D56" s="78">
        <v>2025</v>
      </c>
      <c r="E56" s="79">
        <f>SUM(F56:I56)</f>
        <v>0</v>
      </c>
      <c r="F56" s="79">
        <v>0</v>
      </c>
      <c r="G56" s="79">
        <v>0</v>
      </c>
      <c r="H56" s="79">
        <v>0</v>
      </c>
      <c r="I56" s="79">
        <v>0</v>
      </c>
      <c r="J56" s="147"/>
      <c r="K56" s="150"/>
      <c r="L56" s="150"/>
      <c r="M56" s="153"/>
      <c r="N56" s="170"/>
      <c r="O56" s="80">
        <v>2025</v>
      </c>
      <c r="P56" s="65">
        <f t="shared" si="22"/>
        <v>0</v>
      </c>
      <c r="Q56" s="67"/>
      <c r="R56" s="67"/>
      <c r="S56" s="67"/>
      <c r="T56" s="67">
        <v>0</v>
      </c>
    </row>
    <row r="57" spans="1:20" x14ac:dyDescent="0.2">
      <c r="A57" s="24" t="s">
        <v>24</v>
      </c>
      <c r="B57" s="221" t="s">
        <v>25</v>
      </c>
      <c r="C57" s="142"/>
      <c r="D57" s="142"/>
      <c r="E57" s="142"/>
      <c r="F57" s="142"/>
      <c r="G57" s="142"/>
      <c r="H57" s="142"/>
      <c r="I57" s="142"/>
      <c r="J57" s="142"/>
      <c r="K57" s="142"/>
      <c r="L57" s="142"/>
      <c r="M57" s="142"/>
      <c r="N57" s="219"/>
      <c r="O57" s="219"/>
      <c r="P57" s="219"/>
      <c r="Q57" s="219"/>
      <c r="R57" s="219"/>
      <c r="S57" s="219"/>
      <c r="T57" s="219"/>
    </row>
    <row r="58" spans="1:20" s="60" customFormat="1" ht="85.5" customHeight="1" x14ac:dyDescent="0.2">
      <c r="A58" s="144" t="s">
        <v>26</v>
      </c>
      <c r="B58" s="147" t="s">
        <v>151</v>
      </c>
      <c r="C58" s="148" t="s">
        <v>133</v>
      </c>
      <c r="D58" s="55" t="s">
        <v>3</v>
      </c>
      <c r="E58" s="56">
        <f>SUM(E59:E63)</f>
        <v>27786031</v>
      </c>
      <c r="F58" s="56">
        <f>SUM(F59:F63)</f>
        <v>0</v>
      </c>
      <c r="G58" s="56">
        <f>SUM(G59:G63)</f>
        <v>0</v>
      </c>
      <c r="H58" s="56">
        <f>SUM(H59:H63)</f>
        <v>0</v>
      </c>
      <c r="I58" s="56">
        <f>SUM(I59:I63)</f>
        <v>27786031</v>
      </c>
      <c r="J58" s="147" t="s">
        <v>212</v>
      </c>
      <c r="K58" s="148" t="s">
        <v>152</v>
      </c>
      <c r="L58" s="148" t="s">
        <v>189</v>
      </c>
      <c r="M58" s="152" t="s">
        <v>213</v>
      </c>
      <c r="N58" s="170" t="s">
        <v>359</v>
      </c>
      <c r="O58" s="68" t="s">
        <v>3</v>
      </c>
      <c r="P58" s="71">
        <f>SUM(P59:P63)</f>
        <v>2282279.9720000001</v>
      </c>
      <c r="Q58" s="71">
        <f t="shared" ref="Q58:T58" si="23">SUM(Q59:Q63)</f>
        <v>0</v>
      </c>
      <c r="R58" s="71">
        <f t="shared" si="23"/>
        <v>0</v>
      </c>
      <c r="S58" s="71">
        <f t="shared" si="23"/>
        <v>0</v>
      </c>
      <c r="T58" s="71">
        <f t="shared" si="23"/>
        <v>2282279.9720000001</v>
      </c>
    </row>
    <row r="59" spans="1:20" s="60" customFormat="1" x14ac:dyDescent="0.2">
      <c r="A59" s="145"/>
      <c r="B59" s="145"/>
      <c r="C59" s="145"/>
      <c r="D59" s="61">
        <v>2021</v>
      </c>
      <c r="E59" s="62">
        <f>F59+G59+H59+I59</f>
        <v>655077</v>
      </c>
      <c r="F59" s="62">
        <v>0</v>
      </c>
      <c r="G59" s="62">
        <v>0</v>
      </c>
      <c r="H59" s="62">
        <v>0</v>
      </c>
      <c r="I59" s="62">
        <f>480000+175077</f>
        <v>655077</v>
      </c>
      <c r="J59" s="147"/>
      <c r="K59" s="150"/>
      <c r="L59" s="150"/>
      <c r="M59" s="153"/>
      <c r="N59" s="170"/>
      <c r="O59" s="68">
        <v>2021</v>
      </c>
      <c r="P59" s="58">
        <v>899149.97199999995</v>
      </c>
      <c r="Q59" s="63">
        <v>0</v>
      </c>
      <c r="R59" s="58">
        <v>0</v>
      </c>
      <c r="S59" s="58">
        <v>0</v>
      </c>
      <c r="T59" s="58">
        <v>899149.97199999995</v>
      </c>
    </row>
    <row r="60" spans="1:20" s="60" customFormat="1" x14ac:dyDescent="0.2">
      <c r="A60" s="145"/>
      <c r="B60" s="145"/>
      <c r="C60" s="145"/>
      <c r="D60" s="61">
        <v>2022</v>
      </c>
      <c r="E60" s="62">
        <f t="shared" ref="E60:E63" si="24">F60+G60+H60+I60</f>
        <v>2103994</v>
      </c>
      <c r="F60" s="62">
        <v>0</v>
      </c>
      <c r="G60" s="62">
        <v>0</v>
      </c>
      <c r="H60" s="62">
        <v>0</v>
      </c>
      <c r="I60" s="62">
        <v>2103994</v>
      </c>
      <c r="J60" s="147"/>
      <c r="K60" s="150"/>
      <c r="L60" s="150"/>
      <c r="M60" s="153"/>
      <c r="N60" s="170"/>
      <c r="O60" s="68">
        <v>2022</v>
      </c>
      <c r="P60" s="65">
        <v>1383130</v>
      </c>
      <c r="Q60" s="66">
        <v>0</v>
      </c>
      <c r="R60" s="58">
        <v>0</v>
      </c>
      <c r="S60" s="58">
        <v>0</v>
      </c>
      <c r="T60" s="65">
        <v>1383130</v>
      </c>
    </row>
    <row r="61" spans="1:20" s="60" customFormat="1" ht="35.25" customHeight="1" x14ac:dyDescent="0.2">
      <c r="A61" s="145"/>
      <c r="B61" s="145"/>
      <c r="C61" s="145"/>
      <c r="D61" s="61">
        <v>2023</v>
      </c>
      <c r="E61" s="62">
        <f t="shared" si="24"/>
        <v>4755735</v>
      </c>
      <c r="F61" s="62">
        <v>0</v>
      </c>
      <c r="G61" s="62">
        <v>0</v>
      </c>
      <c r="H61" s="62">
        <v>0</v>
      </c>
      <c r="I61" s="62">
        <v>4755735</v>
      </c>
      <c r="J61" s="147"/>
      <c r="K61" s="150"/>
      <c r="L61" s="150"/>
      <c r="M61" s="153"/>
      <c r="N61" s="170"/>
      <c r="O61" s="68">
        <v>2023</v>
      </c>
      <c r="P61" s="65">
        <f t="shared" ref="P61:P63" si="25">SUM(Q61:T61)</f>
        <v>0</v>
      </c>
      <c r="Q61" s="86"/>
      <c r="R61" s="86"/>
      <c r="S61" s="86"/>
      <c r="T61" s="74"/>
    </row>
    <row r="62" spans="1:20" s="60" customFormat="1" ht="36.75" customHeight="1" x14ac:dyDescent="0.2">
      <c r="A62" s="145"/>
      <c r="B62" s="145"/>
      <c r="C62" s="145"/>
      <c r="D62" s="61">
        <v>2024</v>
      </c>
      <c r="E62" s="62">
        <f t="shared" si="24"/>
        <v>5643566</v>
      </c>
      <c r="F62" s="62">
        <v>0</v>
      </c>
      <c r="G62" s="62">
        <v>0</v>
      </c>
      <c r="H62" s="62">
        <v>0</v>
      </c>
      <c r="I62" s="62">
        <v>5643566</v>
      </c>
      <c r="J62" s="147"/>
      <c r="K62" s="150"/>
      <c r="L62" s="150"/>
      <c r="M62" s="153"/>
      <c r="N62" s="170"/>
      <c r="O62" s="68">
        <v>2024</v>
      </c>
      <c r="P62" s="65">
        <f t="shared" si="25"/>
        <v>0</v>
      </c>
      <c r="Q62" s="86"/>
      <c r="R62" s="86"/>
      <c r="S62" s="86"/>
      <c r="T62" s="74"/>
    </row>
    <row r="63" spans="1:20" s="60" customFormat="1" ht="54" customHeight="1" x14ac:dyDescent="0.2">
      <c r="A63" s="146"/>
      <c r="B63" s="146"/>
      <c r="C63" s="146"/>
      <c r="D63" s="61">
        <v>2025</v>
      </c>
      <c r="E63" s="62">
        <f t="shared" si="24"/>
        <v>14627659</v>
      </c>
      <c r="F63" s="62">
        <v>0</v>
      </c>
      <c r="G63" s="62">
        <v>0</v>
      </c>
      <c r="H63" s="62">
        <v>0</v>
      </c>
      <c r="I63" s="62">
        <f>5800134+8827525</f>
        <v>14627659</v>
      </c>
      <c r="J63" s="149"/>
      <c r="K63" s="151"/>
      <c r="L63" s="151"/>
      <c r="M63" s="153"/>
      <c r="N63" s="170"/>
      <c r="O63" s="68">
        <v>2025</v>
      </c>
      <c r="P63" s="65">
        <f t="shared" si="25"/>
        <v>0</v>
      </c>
      <c r="Q63" s="86"/>
      <c r="R63" s="86"/>
      <c r="S63" s="86"/>
      <c r="T63" s="74"/>
    </row>
    <row r="64" spans="1:20" s="60" customFormat="1" ht="84.75" customHeight="1" x14ac:dyDescent="0.2">
      <c r="A64" s="185" t="s">
        <v>27</v>
      </c>
      <c r="B64" s="186" t="s">
        <v>214</v>
      </c>
      <c r="C64" s="179" t="s">
        <v>9</v>
      </c>
      <c r="D64" s="61" t="s">
        <v>3</v>
      </c>
      <c r="E64" s="62">
        <f>SUM(E65:E69)</f>
        <v>685000</v>
      </c>
      <c r="F64" s="62">
        <f>SUM(F65:F69)</f>
        <v>15000</v>
      </c>
      <c r="G64" s="62">
        <f>SUM(G65:G69)</f>
        <v>170000</v>
      </c>
      <c r="H64" s="62">
        <f>SUM(H65:H69)</f>
        <v>0</v>
      </c>
      <c r="I64" s="62">
        <f>SUM(I65:I69)</f>
        <v>500000</v>
      </c>
      <c r="J64" s="178" t="s">
        <v>215</v>
      </c>
      <c r="K64" s="179" t="s">
        <v>106</v>
      </c>
      <c r="L64" s="187" t="s">
        <v>188</v>
      </c>
      <c r="M64" s="174" t="s">
        <v>216</v>
      </c>
      <c r="N64" s="170" t="s">
        <v>360</v>
      </c>
      <c r="O64" s="68" t="s">
        <v>3</v>
      </c>
      <c r="P64" s="71">
        <v>5800</v>
      </c>
      <c r="Q64" s="71">
        <v>5800</v>
      </c>
      <c r="R64" s="71">
        <v>5800</v>
      </c>
      <c r="S64" s="71">
        <v>5800</v>
      </c>
      <c r="T64" s="71">
        <v>5800</v>
      </c>
    </row>
    <row r="65" spans="1:20" s="60" customFormat="1" x14ac:dyDescent="0.2">
      <c r="A65" s="145"/>
      <c r="B65" s="145"/>
      <c r="C65" s="145"/>
      <c r="D65" s="61">
        <v>2021</v>
      </c>
      <c r="E65" s="62">
        <f>SUM(F65:I65)</f>
        <v>20000</v>
      </c>
      <c r="F65" s="62">
        <v>0</v>
      </c>
      <c r="G65" s="62">
        <v>0</v>
      </c>
      <c r="H65" s="62">
        <v>0</v>
      </c>
      <c r="I65" s="62">
        <v>20000</v>
      </c>
      <c r="J65" s="147"/>
      <c r="K65" s="150"/>
      <c r="L65" s="188"/>
      <c r="M65" s="190"/>
      <c r="N65" s="170"/>
      <c r="O65" s="68">
        <v>2021</v>
      </c>
      <c r="P65" s="58">
        <v>5800</v>
      </c>
      <c r="Q65" s="58">
        <v>0</v>
      </c>
      <c r="R65" s="58">
        <v>0</v>
      </c>
      <c r="S65" s="58">
        <v>0</v>
      </c>
      <c r="T65" s="58">
        <v>5800</v>
      </c>
    </row>
    <row r="66" spans="1:20" s="60" customFormat="1" ht="123.75" x14ac:dyDescent="0.2">
      <c r="A66" s="145"/>
      <c r="B66" s="145"/>
      <c r="C66" s="145"/>
      <c r="D66" s="61">
        <v>2022</v>
      </c>
      <c r="E66" s="62">
        <f>SUM(F66:I66)</f>
        <v>120000</v>
      </c>
      <c r="F66" s="62">
        <v>0</v>
      </c>
      <c r="G66" s="62">
        <v>0</v>
      </c>
      <c r="H66" s="62">
        <v>0</v>
      </c>
      <c r="I66" s="62">
        <v>120000</v>
      </c>
      <c r="J66" s="147"/>
      <c r="K66" s="150"/>
      <c r="L66" s="188"/>
      <c r="M66" s="190"/>
      <c r="N66" s="170"/>
      <c r="O66" s="68">
        <v>2022</v>
      </c>
      <c r="P66" s="65">
        <v>0</v>
      </c>
      <c r="Q66" s="66">
        <v>0</v>
      </c>
      <c r="R66" s="66">
        <v>0</v>
      </c>
      <c r="S66" s="66">
        <v>0</v>
      </c>
      <c r="T66" s="87" t="s">
        <v>332</v>
      </c>
    </row>
    <row r="67" spans="1:20" s="60" customFormat="1" x14ac:dyDescent="0.2">
      <c r="A67" s="145"/>
      <c r="B67" s="145"/>
      <c r="C67" s="145"/>
      <c r="D67" s="61">
        <v>2023</v>
      </c>
      <c r="E67" s="62">
        <f>SUM(F67:I67)</f>
        <v>185000</v>
      </c>
      <c r="F67" s="62">
        <v>5000</v>
      </c>
      <c r="G67" s="62">
        <v>60000</v>
      </c>
      <c r="H67" s="62">
        <v>0</v>
      </c>
      <c r="I67" s="62">
        <v>120000</v>
      </c>
      <c r="J67" s="147"/>
      <c r="K67" s="150"/>
      <c r="L67" s="188"/>
      <c r="M67" s="190"/>
      <c r="N67" s="170"/>
      <c r="O67" s="68">
        <v>2023</v>
      </c>
      <c r="P67" s="65">
        <v>0</v>
      </c>
      <c r="Q67" s="86"/>
      <c r="R67" s="86"/>
      <c r="S67" s="86"/>
      <c r="T67" s="74"/>
    </row>
    <row r="68" spans="1:20" s="60" customFormat="1" ht="19.5" customHeight="1" x14ac:dyDescent="0.2">
      <c r="A68" s="145"/>
      <c r="B68" s="145"/>
      <c r="C68" s="145"/>
      <c r="D68" s="61">
        <v>2024</v>
      </c>
      <c r="E68" s="62">
        <f t="shared" ref="E68:E95" si="26">SUM(F68:I68)</f>
        <v>185000</v>
      </c>
      <c r="F68" s="62">
        <v>5000</v>
      </c>
      <c r="G68" s="62">
        <v>60000</v>
      </c>
      <c r="H68" s="62">
        <v>0</v>
      </c>
      <c r="I68" s="62">
        <v>120000</v>
      </c>
      <c r="J68" s="147"/>
      <c r="K68" s="150"/>
      <c r="L68" s="188"/>
      <c r="M68" s="190"/>
      <c r="N68" s="170"/>
      <c r="O68" s="68">
        <v>2024</v>
      </c>
      <c r="P68" s="65">
        <v>0</v>
      </c>
      <c r="Q68" s="86"/>
      <c r="R68" s="86"/>
      <c r="S68" s="86"/>
      <c r="T68" s="88"/>
    </row>
    <row r="69" spans="1:20" s="60" customFormat="1" ht="22.5" customHeight="1" x14ac:dyDescent="0.2">
      <c r="A69" s="146"/>
      <c r="B69" s="146"/>
      <c r="C69" s="146"/>
      <c r="D69" s="61">
        <v>2025</v>
      </c>
      <c r="E69" s="62">
        <f>SUM(F69:I69)</f>
        <v>175000</v>
      </c>
      <c r="F69" s="62">
        <v>5000</v>
      </c>
      <c r="G69" s="62">
        <v>50000</v>
      </c>
      <c r="H69" s="62">
        <v>0</v>
      </c>
      <c r="I69" s="62">
        <v>120000</v>
      </c>
      <c r="J69" s="149"/>
      <c r="K69" s="151"/>
      <c r="L69" s="189"/>
      <c r="M69" s="190"/>
      <c r="N69" s="170"/>
      <c r="O69" s="68">
        <v>2025</v>
      </c>
      <c r="P69" s="65">
        <v>0</v>
      </c>
      <c r="Q69" s="86"/>
      <c r="R69" s="86"/>
      <c r="S69" s="86"/>
      <c r="T69" s="88"/>
    </row>
    <row r="70" spans="1:20" s="60" customFormat="1" ht="42.75" customHeight="1" x14ac:dyDescent="0.2">
      <c r="A70" s="185" t="s">
        <v>28</v>
      </c>
      <c r="B70" s="186" t="s">
        <v>217</v>
      </c>
      <c r="C70" s="179" t="s">
        <v>15</v>
      </c>
      <c r="D70" s="61" t="s">
        <v>3</v>
      </c>
      <c r="E70" s="62">
        <f>SUM(E71:E75)</f>
        <v>300000</v>
      </c>
      <c r="F70" s="62">
        <f>SUM(F71:F75)</f>
        <v>0</v>
      </c>
      <c r="G70" s="62">
        <f>SUM(G71:G75)</f>
        <v>0</v>
      </c>
      <c r="H70" s="62">
        <f>SUM(H71:H75)</f>
        <v>0</v>
      </c>
      <c r="I70" s="62">
        <f>SUM(I71:I75)</f>
        <v>300000</v>
      </c>
      <c r="J70" s="178" t="s">
        <v>218</v>
      </c>
      <c r="K70" s="179" t="s">
        <v>106</v>
      </c>
      <c r="L70" s="187" t="s">
        <v>189</v>
      </c>
      <c r="M70" s="174" t="s">
        <v>219</v>
      </c>
      <c r="N70" s="170" t="s">
        <v>361</v>
      </c>
      <c r="O70" s="68" t="s">
        <v>3</v>
      </c>
      <c r="P70" s="71">
        <v>370</v>
      </c>
      <c r="Q70" s="71">
        <v>370</v>
      </c>
      <c r="R70" s="71">
        <v>370</v>
      </c>
      <c r="S70" s="71">
        <v>370</v>
      </c>
      <c r="T70" s="71">
        <v>370</v>
      </c>
    </row>
    <row r="71" spans="1:20" s="60" customFormat="1" x14ac:dyDescent="0.2">
      <c r="A71" s="145"/>
      <c r="B71" s="145"/>
      <c r="C71" s="145"/>
      <c r="D71" s="61">
        <v>2021</v>
      </c>
      <c r="E71" s="62">
        <f>SUM(F71:I71)</f>
        <v>20000</v>
      </c>
      <c r="F71" s="62">
        <v>0</v>
      </c>
      <c r="G71" s="62">
        <v>0</v>
      </c>
      <c r="H71" s="62">
        <v>0</v>
      </c>
      <c r="I71" s="62">
        <v>20000</v>
      </c>
      <c r="J71" s="147"/>
      <c r="K71" s="150"/>
      <c r="L71" s="188"/>
      <c r="M71" s="190"/>
      <c r="N71" s="170"/>
      <c r="O71" s="68">
        <v>2021</v>
      </c>
      <c r="P71" s="58">
        <v>370</v>
      </c>
      <c r="Q71" s="58">
        <v>0</v>
      </c>
      <c r="R71" s="58">
        <v>0</v>
      </c>
      <c r="S71" s="58">
        <v>0</v>
      </c>
      <c r="T71" s="58">
        <v>370</v>
      </c>
    </row>
    <row r="72" spans="1:20" s="60" customFormat="1" ht="123.75" x14ac:dyDescent="0.2">
      <c r="A72" s="145"/>
      <c r="B72" s="145"/>
      <c r="C72" s="145"/>
      <c r="D72" s="61">
        <v>2022</v>
      </c>
      <c r="E72" s="62">
        <f>SUM(F72:I72)</f>
        <v>140000</v>
      </c>
      <c r="F72" s="62">
        <v>0</v>
      </c>
      <c r="G72" s="62">
        <v>0</v>
      </c>
      <c r="H72" s="62">
        <v>0</v>
      </c>
      <c r="I72" s="62">
        <v>140000</v>
      </c>
      <c r="J72" s="147"/>
      <c r="K72" s="150"/>
      <c r="L72" s="188"/>
      <c r="M72" s="190"/>
      <c r="N72" s="170"/>
      <c r="O72" s="68">
        <v>2022</v>
      </c>
      <c r="P72" s="65">
        <v>0</v>
      </c>
      <c r="Q72" s="66">
        <v>0</v>
      </c>
      <c r="R72" s="66">
        <v>0</v>
      </c>
      <c r="S72" s="66">
        <v>0</v>
      </c>
      <c r="T72" s="87" t="s">
        <v>332</v>
      </c>
    </row>
    <row r="73" spans="1:20" s="60" customFormat="1" x14ac:dyDescent="0.2">
      <c r="A73" s="145"/>
      <c r="B73" s="145"/>
      <c r="C73" s="145"/>
      <c r="D73" s="61">
        <v>2023</v>
      </c>
      <c r="E73" s="62">
        <f t="shared" si="26"/>
        <v>140000</v>
      </c>
      <c r="F73" s="62">
        <v>0</v>
      </c>
      <c r="G73" s="62">
        <v>0</v>
      </c>
      <c r="H73" s="62">
        <v>0</v>
      </c>
      <c r="I73" s="62">
        <v>140000</v>
      </c>
      <c r="J73" s="147"/>
      <c r="K73" s="150"/>
      <c r="L73" s="188"/>
      <c r="M73" s="190"/>
      <c r="N73" s="170"/>
      <c r="O73" s="68">
        <v>2023</v>
      </c>
      <c r="P73" s="65">
        <v>0</v>
      </c>
      <c r="Q73" s="86"/>
      <c r="R73" s="86"/>
      <c r="S73" s="86"/>
      <c r="T73" s="74"/>
    </row>
    <row r="74" spans="1:20" s="60" customFormat="1" x14ac:dyDescent="0.2">
      <c r="A74" s="145"/>
      <c r="B74" s="145"/>
      <c r="C74" s="145"/>
      <c r="D74" s="61">
        <v>2024</v>
      </c>
      <c r="E74" s="62">
        <f t="shared" si="26"/>
        <v>0</v>
      </c>
      <c r="F74" s="62">
        <v>0</v>
      </c>
      <c r="G74" s="62">
        <v>0</v>
      </c>
      <c r="H74" s="62">
        <v>0</v>
      </c>
      <c r="I74" s="62">
        <v>0</v>
      </c>
      <c r="J74" s="147"/>
      <c r="K74" s="150"/>
      <c r="L74" s="188"/>
      <c r="M74" s="190"/>
      <c r="N74" s="170"/>
      <c r="O74" s="68">
        <v>2024</v>
      </c>
      <c r="P74" s="65">
        <v>0</v>
      </c>
      <c r="Q74" s="86"/>
      <c r="R74" s="86"/>
      <c r="S74" s="86"/>
      <c r="T74" s="74"/>
    </row>
    <row r="75" spans="1:20" s="60" customFormat="1" ht="49.5" customHeight="1" x14ac:dyDescent="0.2">
      <c r="A75" s="146"/>
      <c r="B75" s="146"/>
      <c r="C75" s="146"/>
      <c r="D75" s="61">
        <v>2025</v>
      </c>
      <c r="E75" s="62">
        <f t="shared" si="26"/>
        <v>0</v>
      </c>
      <c r="F75" s="62">
        <v>0</v>
      </c>
      <c r="G75" s="62">
        <v>0</v>
      </c>
      <c r="H75" s="62">
        <v>0</v>
      </c>
      <c r="I75" s="62">
        <v>0</v>
      </c>
      <c r="J75" s="149"/>
      <c r="K75" s="151"/>
      <c r="L75" s="189"/>
      <c r="M75" s="190"/>
      <c r="N75" s="170"/>
      <c r="O75" s="68">
        <v>2025</v>
      </c>
      <c r="P75" s="65">
        <v>0</v>
      </c>
      <c r="Q75" s="86"/>
      <c r="R75" s="86"/>
      <c r="S75" s="86"/>
      <c r="T75" s="74"/>
    </row>
    <row r="76" spans="1:20" s="54" customFormat="1" ht="91.5" customHeight="1" x14ac:dyDescent="0.2">
      <c r="A76" s="191" t="s">
        <v>29</v>
      </c>
      <c r="B76" s="194" t="s">
        <v>171</v>
      </c>
      <c r="C76" s="195">
        <v>2022</v>
      </c>
      <c r="D76" s="19" t="s">
        <v>3</v>
      </c>
      <c r="E76" s="20">
        <f>SUM(E77:E81)</f>
        <v>2624.96</v>
      </c>
      <c r="F76" s="20">
        <f>SUM(F77:F81)</f>
        <v>624.96</v>
      </c>
      <c r="G76" s="20">
        <f>SUM(G77:G81)</f>
        <v>0</v>
      </c>
      <c r="H76" s="20">
        <f>SUM(H77:H81)</f>
        <v>0</v>
      </c>
      <c r="I76" s="20">
        <f>SUM(I77:I81)</f>
        <v>2000</v>
      </c>
      <c r="J76" s="194" t="s">
        <v>220</v>
      </c>
      <c r="K76" s="195" t="s">
        <v>106</v>
      </c>
      <c r="L76" s="195" t="s">
        <v>111</v>
      </c>
      <c r="M76" s="212" t="s">
        <v>221</v>
      </c>
      <c r="N76" s="225" t="s">
        <v>362</v>
      </c>
      <c r="O76" s="22" t="s">
        <v>3</v>
      </c>
      <c r="P76" s="23">
        <f>SUM(P77,P78,P79,P80,P81)</f>
        <v>3417.5299999999997</v>
      </c>
      <c r="Q76" s="23">
        <f>SUM(Q77,Q78,Q79,Q80)</f>
        <v>1317.03</v>
      </c>
      <c r="R76" s="23">
        <f t="shared" ref="R76:T76" si="27">SUM(R77,R78,R79,R80)</f>
        <v>0</v>
      </c>
      <c r="S76" s="23">
        <f t="shared" si="27"/>
        <v>0</v>
      </c>
      <c r="T76" s="23">
        <f t="shared" si="27"/>
        <v>2100.5</v>
      </c>
    </row>
    <row r="77" spans="1:20" s="54" customFormat="1" x14ac:dyDescent="0.2">
      <c r="A77" s="192"/>
      <c r="B77" s="192"/>
      <c r="C77" s="192"/>
      <c r="D77" s="19">
        <v>2021</v>
      </c>
      <c r="E77" s="20">
        <f t="shared" si="26"/>
        <v>2000</v>
      </c>
      <c r="F77" s="20">
        <v>0</v>
      </c>
      <c r="G77" s="20">
        <v>0</v>
      </c>
      <c r="H77" s="20">
        <v>0</v>
      </c>
      <c r="I77" s="20">
        <v>2000</v>
      </c>
      <c r="J77" s="196"/>
      <c r="K77" s="198"/>
      <c r="L77" s="198"/>
      <c r="M77" s="157"/>
      <c r="N77" s="225"/>
      <c r="O77" s="22">
        <v>2021</v>
      </c>
      <c r="P77" s="18">
        <v>2000</v>
      </c>
      <c r="Q77" s="18">
        <v>0</v>
      </c>
      <c r="R77" s="18">
        <v>0</v>
      </c>
      <c r="S77" s="18">
        <v>0</v>
      </c>
      <c r="T77" s="18">
        <v>2000</v>
      </c>
    </row>
    <row r="78" spans="1:20" s="54" customFormat="1" x14ac:dyDescent="0.2">
      <c r="A78" s="192"/>
      <c r="B78" s="192"/>
      <c r="C78" s="192"/>
      <c r="D78" s="19">
        <v>2022</v>
      </c>
      <c r="E78" s="20">
        <f t="shared" si="26"/>
        <v>624.96</v>
      </c>
      <c r="F78" s="20">
        <v>624.96</v>
      </c>
      <c r="G78" s="20">
        <v>0</v>
      </c>
      <c r="H78" s="20">
        <v>0</v>
      </c>
      <c r="I78" s="20">
        <v>0</v>
      </c>
      <c r="J78" s="196"/>
      <c r="K78" s="198"/>
      <c r="L78" s="198"/>
      <c r="M78" s="157"/>
      <c r="N78" s="225"/>
      <c r="O78" s="22">
        <v>2022</v>
      </c>
      <c r="P78" s="13">
        <f>Q78+R78+S78+T78</f>
        <v>1417.53</v>
      </c>
      <c r="Q78" s="18">
        <v>1317.03</v>
      </c>
      <c r="R78" s="18">
        <v>0</v>
      </c>
      <c r="S78" s="18">
        <v>0</v>
      </c>
      <c r="T78" s="89">
        <v>100.5</v>
      </c>
    </row>
    <row r="79" spans="1:20" s="54" customFormat="1" x14ac:dyDescent="0.2">
      <c r="A79" s="192"/>
      <c r="B79" s="192"/>
      <c r="C79" s="192"/>
      <c r="D79" s="19">
        <v>2023</v>
      </c>
      <c r="E79" s="20">
        <f t="shared" si="26"/>
        <v>0</v>
      </c>
      <c r="F79" s="20">
        <v>0</v>
      </c>
      <c r="G79" s="20">
        <v>0</v>
      </c>
      <c r="H79" s="20">
        <v>0</v>
      </c>
      <c r="I79" s="20">
        <v>0</v>
      </c>
      <c r="J79" s="196"/>
      <c r="K79" s="198"/>
      <c r="L79" s="198"/>
      <c r="M79" s="157"/>
      <c r="N79" s="225"/>
      <c r="O79" s="22">
        <v>2023</v>
      </c>
      <c r="P79" s="13">
        <v>0</v>
      </c>
      <c r="Q79" s="53"/>
      <c r="R79" s="53"/>
      <c r="S79" s="53"/>
      <c r="T79" s="53"/>
    </row>
    <row r="80" spans="1:20" s="54" customFormat="1" x14ac:dyDescent="0.2">
      <c r="A80" s="192"/>
      <c r="B80" s="192"/>
      <c r="C80" s="192"/>
      <c r="D80" s="19">
        <v>2024</v>
      </c>
      <c r="E80" s="20">
        <f t="shared" si="26"/>
        <v>0</v>
      </c>
      <c r="F80" s="20">
        <v>0</v>
      </c>
      <c r="G80" s="20">
        <v>0</v>
      </c>
      <c r="H80" s="20">
        <v>0</v>
      </c>
      <c r="I80" s="20">
        <v>0</v>
      </c>
      <c r="J80" s="196"/>
      <c r="K80" s="198"/>
      <c r="L80" s="198"/>
      <c r="M80" s="157"/>
      <c r="N80" s="225"/>
      <c r="O80" s="22">
        <v>2024</v>
      </c>
      <c r="P80" s="13">
        <v>0</v>
      </c>
      <c r="Q80" s="53"/>
      <c r="R80" s="53"/>
      <c r="S80" s="53"/>
      <c r="T80" s="53"/>
    </row>
    <row r="81" spans="1:20" s="54" customFormat="1" ht="24" customHeight="1" x14ac:dyDescent="0.2">
      <c r="A81" s="193"/>
      <c r="B81" s="193"/>
      <c r="C81" s="193"/>
      <c r="D81" s="19">
        <v>2025</v>
      </c>
      <c r="E81" s="20">
        <f t="shared" si="26"/>
        <v>0</v>
      </c>
      <c r="F81" s="20">
        <v>0</v>
      </c>
      <c r="G81" s="20">
        <v>0</v>
      </c>
      <c r="H81" s="20">
        <v>0</v>
      </c>
      <c r="I81" s="20">
        <v>0</v>
      </c>
      <c r="J81" s="197"/>
      <c r="K81" s="199"/>
      <c r="L81" s="199"/>
      <c r="M81" s="161"/>
      <c r="N81" s="225"/>
      <c r="O81" s="22">
        <v>2025</v>
      </c>
      <c r="P81" s="32">
        <v>0</v>
      </c>
      <c r="Q81" s="53"/>
      <c r="R81" s="53"/>
      <c r="S81" s="53"/>
      <c r="T81" s="53"/>
    </row>
    <row r="82" spans="1:20" s="90" customFormat="1" ht="27.75" customHeight="1" x14ac:dyDescent="0.2">
      <c r="A82" s="185" t="s">
        <v>30</v>
      </c>
      <c r="B82" s="186" t="s">
        <v>32</v>
      </c>
      <c r="C82" s="179" t="s">
        <v>56</v>
      </c>
      <c r="D82" s="61" t="s">
        <v>3</v>
      </c>
      <c r="E82" s="62">
        <f>SUM(E83:E87)</f>
        <v>34298</v>
      </c>
      <c r="F82" s="62">
        <f>SUM(F83:F87)</f>
        <v>0</v>
      </c>
      <c r="G82" s="62">
        <f>SUM(G83:G87)</f>
        <v>0</v>
      </c>
      <c r="H82" s="62">
        <f>SUM(H83:H87)</f>
        <v>0</v>
      </c>
      <c r="I82" s="62">
        <f>SUM(I83:I87)</f>
        <v>34298</v>
      </c>
      <c r="J82" s="178" t="s">
        <v>222</v>
      </c>
      <c r="K82" s="179" t="s">
        <v>195</v>
      </c>
      <c r="L82" s="179" t="s">
        <v>190</v>
      </c>
      <c r="M82" s="175" t="s">
        <v>343</v>
      </c>
      <c r="N82" s="170" t="s">
        <v>363</v>
      </c>
      <c r="O82" s="68" t="s">
        <v>3</v>
      </c>
      <c r="P82" s="71">
        <f>SUM(P83:P87)</f>
        <v>27400</v>
      </c>
      <c r="Q82" s="71">
        <f t="shared" ref="Q82:T82" si="28">SUM(Q83:Q87)</f>
        <v>0</v>
      </c>
      <c r="R82" s="71">
        <f t="shared" si="28"/>
        <v>0</v>
      </c>
      <c r="S82" s="71">
        <f t="shared" si="28"/>
        <v>0</v>
      </c>
      <c r="T82" s="71">
        <f t="shared" si="28"/>
        <v>27400</v>
      </c>
    </row>
    <row r="83" spans="1:20" s="90" customFormat="1" ht="45" customHeight="1" x14ac:dyDescent="0.2">
      <c r="A83" s="145"/>
      <c r="B83" s="145"/>
      <c r="C83" s="145"/>
      <c r="D83" s="61">
        <v>2021</v>
      </c>
      <c r="E83" s="62">
        <f>SUM(F83:I83)</f>
        <v>34298</v>
      </c>
      <c r="F83" s="62">
        <v>0</v>
      </c>
      <c r="G83" s="62">
        <v>0</v>
      </c>
      <c r="H83" s="62">
        <v>0</v>
      </c>
      <c r="I83" s="62">
        <v>34298</v>
      </c>
      <c r="J83" s="147"/>
      <c r="K83" s="150"/>
      <c r="L83" s="150"/>
      <c r="M83" s="153"/>
      <c r="N83" s="170"/>
      <c r="O83" s="68">
        <v>2021</v>
      </c>
      <c r="P83" s="58">
        <f t="shared" ref="P83:P105" si="29">SUM(Q83:T83)</f>
        <v>27400</v>
      </c>
      <c r="Q83" s="58">
        <v>0</v>
      </c>
      <c r="R83" s="58">
        <v>0</v>
      </c>
      <c r="S83" s="58">
        <v>0</v>
      </c>
      <c r="T83" s="58">
        <v>27400</v>
      </c>
    </row>
    <row r="84" spans="1:20" s="90" customFormat="1" ht="40.5" customHeight="1" x14ac:dyDescent="0.2">
      <c r="A84" s="145"/>
      <c r="B84" s="145"/>
      <c r="C84" s="145"/>
      <c r="D84" s="61">
        <v>2022</v>
      </c>
      <c r="E84" s="62">
        <f t="shared" si="26"/>
        <v>0</v>
      </c>
      <c r="F84" s="62">
        <v>0</v>
      </c>
      <c r="G84" s="62">
        <v>0</v>
      </c>
      <c r="H84" s="62">
        <v>0</v>
      </c>
      <c r="I84" s="62">
        <v>0</v>
      </c>
      <c r="J84" s="147"/>
      <c r="K84" s="150"/>
      <c r="L84" s="150"/>
      <c r="M84" s="153"/>
      <c r="N84" s="170"/>
      <c r="O84" s="68">
        <v>2022</v>
      </c>
      <c r="P84" s="65">
        <f t="shared" si="29"/>
        <v>0</v>
      </c>
      <c r="Q84" s="58">
        <v>0</v>
      </c>
      <c r="R84" s="58">
        <v>0</v>
      </c>
      <c r="S84" s="58">
        <v>0</v>
      </c>
      <c r="T84" s="58">
        <v>0</v>
      </c>
    </row>
    <row r="85" spans="1:20" s="90" customFormat="1" ht="27" customHeight="1" x14ac:dyDescent="0.2">
      <c r="A85" s="145"/>
      <c r="B85" s="145"/>
      <c r="C85" s="145"/>
      <c r="D85" s="61">
        <v>2023</v>
      </c>
      <c r="E85" s="62">
        <f t="shared" si="26"/>
        <v>0</v>
      </c>
      <c r="F85" s="62">
        <v>0</v>
      </c>
      <c r="G85" s="62">
        <v>0</v>
      </c>
      <c r="H85" s="62">
        <v>0</v>
      </c>
      <c r="I85" s="62">
        <v>0</v>
      </c>
      <c r="J85" s="147"/>
      <c r="K85" s="150"/>
      <c r="L85" s="150"/>
      <c r="M85" s="153"/>
      <c r="N85" s="170"/>
      <c r="O85" s="68">
        <v>2023</v>
      </c>
      <c r="P85" s="65">
        <f t="shared" si="29"/>
        <v>0</v>
      </c>
      <c r="Q85" s="86"/>
      <c r="R85" s="86"/>
      <c r="S85" s="86"/>
      <c r="T85" s="86"/>
    </row>
    <row r="86" spans="1:20" s="90" customFormat="1" ht="43.5" customHeight="1" x14ac:dyDescent="0.2">
      <c r="A86" s="145"/>
      <c r="B86" s="145"/>
      <c r="C86" s="145"/>
      <c r="D86" s="61">
        <v>2024</v>
      </c>
      <c r="E86" s="62">
        <f t="shared" si="26"/>
        <v>0</v>
      </c>
      <c r="F86" s="62">
        <v>0</v>
      </c>
      <c r="G86" s="62">
        <v>0</v>
      </c>
      <c r="H86" s="62">
        <v>0</v>
      </c>
      <c r="I86" s="62">
        <v>0</v>
      </c>
      <c r="J86" s="147"/>
      <c r="K86" s="150"/>
      <c r="L86" s="150"/>
      <c r="M86" s="153"/>
      <c r="N86" s="170"/>
      <c r="O86" s="68">
        <v>2024</v>
      </c>
      <c r="P86" s="65">
        <f t="shared" si="29"/>
        <v>0</v>
      </c>
      <c r="Q86" s="86"/>
      <c r="R86" s="86"/>
      <c r="S86" s="86"/>
      <c r="T86" s="86"/>
    </row>
    <row r="87" spans="1:20" s="90" customFormat="1" ht="52.5" customHeight="1" x14ac:dyDescent="0.2">
      <c r="A87" s="146"/>
      <c r="B87" s="146"/>
      <c r="C87" s="146"/>
      <c r="D87" s="61">
        <v>2025</v>
      </c>
      <c r="E87" s="62">
        <f t="shared" si="26"/>
        <v>0</v>
      </c>
      <c r="F87" s="62">
        <v>0</v>
      </c>
      <c r="G87" s="62">
        <v>0</v>
      </c>
      <c r="H87" s="62">
        <v>0</v>
      </c>
      <c r="I87" s="62">
        <v>0</v>
      </c>
      <c r="J87" s="149"/>
      <c r="K87" s="151"/>
      <c r="L87" s="151"/>
      <c r="M87" s="154"/>
      <c r="N87" s="170"/>
      <c r="O87" s="68">
        <v>2025</v>
      </c>
      <c r="P87" s="65">
        <f t="shared" si="29"/>
        <v>0</v>
      </c>
      <c r="Q87" s="86"/>
      <c r="R87" s="86"/>
      <c r="S87" s="86"/>
      <c r="T87" s="86"/>
    </row>
    <row r="88" spans="1:20" s="60" customFormat="1" ht="87" customHeight="1" x14ac:dyDescent="0.2">
      <c r="A88" s="177" t="s">
        <v>31</v>
      </c>
      <c r="B88" s="186" t="s">
        <v>223</v>
      </c>
      <c r="C88" s="179" t="s">
        <v>56</v>
      </c>
      <c r="D88" s="61" t="s">
        <v>3</v>
      </c>
      <c r="E88" s="62">
        <f>SUM(E89:E93)</f>
        <v>27467</v>
      </c>
      <c r="F88" s="62">
        <f>SUM(F89:F93)</f>
        <v>0</v>
      </c>
      <c r="G88" s="62">
        <f>SUM(G89:G93)</f>
        <v>0</v>
      </c>
      <c r="H88" s="62">
        <f>SUM(H89:H93)</f>
        <v>0</v>
      </c>
      <c r="I88" s="62">
        <f>SUM(I89:I93)</f>
        <v>27467</v>
      </c>
      <c r="J88" s="178" t="s">
        <v>224</v>
      </c>
      <c r="K88" s="179" t="s">
        <v>196</v>
      </c>
      <c r="L88" s="179" t="s">
        <v>191</v>
      </c>
      <c r="M88" s="175" t="s">
        <v>344</v>
      </c>
      <c r="N88" s="226" t="s">
        <v>364</v>
      </c>
      <c r="O88" s="68" t="s">
        <v>3</v>
      </c>
      <c r="P88" s="71">
        <f>SUM(P89:P93)</f>
        <v>26738</v>
      </c>
      <c r="Q88" s="71">
        <f t="shared" ref="Q88:T88" si="30">SUM(Q89:Q93)</f>
        <v>0</v>
      </c>
      <c r="R88" s="71">
        <f t="shared" si="30"/>
        <v>0</v>
      </c>
      <c r="S88" s="71">
        <f t="shared" si="30"/>
        <v>0</v>
      </c>
      <c r="T88" s="71">
        <f t="shared" si="30"/>
        <v>26738</v>
      </c>
    </row>
    <row r="89" spans="1:20" s="60" customFormat="1" x14ac:dyDescent="0.2">
      <c r="A89" s="145"/>
      <c r="B89" s="145"/>
      <c r="C89" s="145"/>
      <c r="D89" s="61">
        <v>2021</v>
      </c>
      <c r="E89" s="62">
        <f t="shared" si="26"/>
        <v>27467</v>
      </c>
      <c r="F89" s="62">
        <v>0</v>
      </c>
      <c r="G89" s="62">
        <v>0</v>
      </c>
      <c r="H89" s="62">
        <v>0</v>
      </c>
      <c r="I89" s="62">
        <v>27467</v>
      </c>
      <c r="J89" s="147"/>
      <c r="K89" s="150"/>
      <c r="L89" s="150"/>
      <c r="M89" s="153"/>
      <c r="N89" s="227"/>
      <c r="O89" s="68">
        <v>2021</v>
      </c>
      <c r="P89" s="58">
        <v>22000</v>
      </c>
      <c r="Q89" s="58">
        <v>0</v>
      </c>
      <c r="R89" s="58">
        <v>0</v>
      </c>
      <c r="S89" s="58">
        <v>0</v>
      </c>
      <c r="T89" s="58">
        <v>22000</v>
      </c>
    </row>
    <row r="90" spans="1:20" s="60" customFormat="1" ht="44.25" customHeight="1" x14ac:dyDescent="0.2">
      <c r="A90" s="145"/>
      <c r="B90" s="145"/>
      <c r="C90" s="145"/>
      <c r="D90" s="61">
        <v>2022</v>
      </c>
      <c r="E90" s="62">
        <f t="shared" si="26"/>
        <v>0</v>
      </c>
      <c r="F90" s="62">
        <v>0</v>
      </c>
      <c r="G90" s="62">
        <v>0</v>
      </c>
      <c r="H90" s="62">
        <v>0</v>
      </c>
      <c r="I90" s="62">
        <v>0</v>
      </c>
      <c r="J90" s="147"/>
      <c r="K90" s="150"/>
      <c r="L90" s="150"/>
      <c r="M90" s="153"/>
      <c r="N90" s="227"/>
      <c r="O90" s="68">
        <v>2022</v>
      </c>
      <c r="P90" s="65">
        <v>4738</v>
      </c>
      <c r="Q90" s="58">
        <v>0</v>
      </c>
      <c r="R90" s="65">
        <v>0</v>
      </c>
      <c r="S90" s="58">
        <v>0</v>
      </c>
      <c r="T90" s="65">
        <v>4738</v>
      </c>
    </row>
    <row r="91" spans="1:20" s="60" customFormat="1" ht="80.25" customHeight="1" x14ac:dyDescent="0.2">
      <c r="A91" s="145"/>
      <c r="B91" s="145"/>
      <c r="C91" s="145"/>
      <c r="D91" s="61">
        <v>2023</v>
      </c>
      <c r="E91" s="62">
        <f t="shared" si="26"/>
        <v>0</v>
      </c>
      <c r="F91" s="62">
        <v>0</v>
      </c>
      <c r="G91" s="62">
        <v>0</v>
      </c>
      <c r="H91" s="62">
        <v>0</v>
      </c>
      <c r="I91" s="62">
        <v>0</v>
      </c>
      <c r="J91" s="147"/>
      <c r="K91" s="150"/>
      <c r="L91" s="150"/>
      <c r="M91" s="153"/>
      <c r="N91" s="227"/>
      <c r="O91" s="68">
        <v>2023</v>
      </c>
      <c r="P91" s="65">
        <f t="shared" ref="P91:P93" si="31">SUM(Q91:T91)</f>
        <v>0</v>
      </c>
      <c r="Q91" s="86"/>
      <c r="R91" s="86"/>
      <c r="S91" s="86"/>
      <c r="T91" s="74"/>
    </row>
    <row r="92" spans="1:20" s="60" customFormat="1" ht="75.75" customHeight="1" x14ac:dyDescent="0.2">
      <c r="A92" s="145"/>
      <c r="B92" s="145"/>
      <c r="C92" s="145"/>
      <c r="D92" s="61">
        <v>2024</v>
      </c>
      <c r="E92" s="62">
        <f t="shared" si="26"/>
        <v>0</v>
      </c>
      <c r="F92" s="62">
        <v>0</v>
      </c>
      <c r="G92" s="62">
        <v>0</v>
      </c>
      <c r="H92" s="62">
        <v>0</v>
      </c>
      <c r="I92" s="62">
        <v>0</v>
      </c>
      <c r="J92" s="147"/>
      <c r="K92" s="150"/>
      <c r="L92" s="150"/>
      <c r="M92" s="153"/>
      <c r="N92" s="227"/>
      <c r="O92" s="68">
        <v>2024</v>
      </c>
      <c r="P92" s="65">
        <f t="shared" si="31"/>
        <v>0</v>
      </c>
      <c r="Q92" s="86"/>
      <c r="R92" s="86"/>
      <c r="S92" s="86"/>
      <c r="T92" s="74"/>
    </row>
    <row r="93" spans="1:20" s="60" customFormat="1" ht="389.25" customHeight="1" x14ac:dyDescent="0.2">
      <c r="A93" s="146"/>
      <c r="B93" s="146"/>
      <c r="C93" s="146"/>
      <c r="D93" s="61">
        <v>2025</v>
      </c>
      <c r="E93" s="62">
        <f t="shared" si="26"/>
        <v>0</v>
      </c>
      <c r="F93" s="62">
        <v>0</v>
      </c>
      <c r="G93" s="62">
        <v>0</v>
      </c>
      <c r="H93" s="62">
        <v>0</v>
      </c>
      <c r="I93" s="62">
        <v>0</v>
      </c>
      <c r="J93" s="149"/>
      <c r="K93" s="151"/>
      <c r="L93" s="151"/>
      <c r="M93" s="154"/>
      <c r="N93" s="169"/>
      <c r="O93" s="68">
        <v>2025</v>
      </c>
      <c r="P93" s="65">
        <f t="shared" si="31"/>
        <v>0</v>
      </c>
      <c r="Q93" s="86"/>
      <c r="R93" s="86"/>
      <c r="S93" s="86"/>
      <c r="T93" s="74"/>
    </row>
    <row r="94" spans="1:20" s="60" customFormat="1" ht="63" customHeight="1" x14ac:dyDescent="0.2">
      <c r="A94" s="177" t="s">
        <v>33</v>
      </c>
      <c r="B94" s="186" t="s">
        <v>34</v>
      </c>
      <c r="C94" s="179" t="s">
        <v>56</v>
      </c>
      <c r="D94" s="61" t="s">
        <v>3</v>
      </c>
      <c r="E94" s="62">
        <f>SUM(E95:E99)</f>
        <v>43500</v>
      </c>
      <c r="F94" s="62">
        <f>SUM(F95:F99)</f>
        <v>0</v>
      </c>
      <c r="G94" s="62">
        <f>SUM(G95:G99)</f>
        <v>0</v>
      </c>
      <c r="H94" s="62">
        <f>SUM(H95:H99)</f>
        <v>0</v>
      </c>
      <c r="I94" s="62">
        <f>SUM(I95:I99)</f>
        <v>43500</v>
      </c>
      <c r="J94" s="178" t="s">
        <v>225</v>
      </c>
      <c r="K94" s="179" t="s">
        <v>197</v>
      </c>
      <c r="L94" s="179" t="s">
        <v>191</v>
      </c>
      <c r="M94" s="175" t="s">
        <v>349</v>
      </c>
      <c r="N94" s="170" t="s">
        <v>365</v>
      </c>
      <c r="O94" s="68" t="s">
        <v>3</v>
      </c>
      <c r="P94" s="71">
        <f>SUM(P95:P99)</f>
        <v>30000</v>
      </c>
      <c r="Q94" s="71">
        <f t="shared" ref="Q94:T94" si="32">SUM(Q95:Q99)</f>
        <v>0</v>
      </c>
      <c r="R94" s="71">
        <f t="shared" si="32"/>
        <v>0</v>
      </c>
      <c r="S94" s="71">
        <f t="shared" si="32"/>
        <v>0</v>
      </c>
      <c r="T94" s="71">
        <f t="shared" si="32"/>
        <v>30000</v>
      </c>
    </row>
    <row r="95" spans="1:20" s="60" customFormat="1" x14ac:dyDescent="0.2">
      <c r="A95" s="145"/>
      <c r="B95" s="145"/>
      <c r="C95" s="145"/>
      <c r="D95" s="61">
        <v>2021</v>
      </c>
      <c r="E95" s="62">
        <f t="shared" si="26"/>
        <v>43500</v>
      </c>
      <c r="F95" s="62">
        <v>0</v>
      </c>
      <c r="G95" s="62">
        <v>0</v>
      </c>
      <c r="H95" s="62">
        <v>0</v>
      </c>
      <c r="I95" s="62">
        <v>43500</v>
      </c>
      <c r="J95" s="147"/>
      <c r="K95" s="150"/>
      <c r="L95" s="150"/>
      <c r="M95" s="153"/>
      <c r="N95" s="170"/>
      <c r="O95" s="68">
        <v>2021</v>
      </c>
      <c r="P95" s="58">
        <f t="shared" si="29"/>
        <v>30000</v>
      </c>
      <c r="Q95" s="58">
        <v>0</v>
      </c>
      <c r="R95" s="58">
        <v>0</v>
      </c>
      <c r="S95" s="58">
        <v>0</v>
      </c>
      <c r="T95" s="58">
        <v>30000</v>
      </c>
    </row>
    <row r="96" spans="1:20" s="60" customFormat="1" x14ac:dyDescent="0.2">
      <c r="A96" s="145"/>
      <c r="B96" s="145"/>
      <c r="C96" s="145"/>
      <c r="D96" s="61">
        <v>2022</v>
      </c>
      <c r="E96" s="62">
        <v>0</v>
      </c>
      <c r="F96" s="62">
        <v>0</v>
      </c>
      <c r="G96" s="62">
        <v>0</v>
      </c>
      <c r="H96" s="62">
        <v>0</v>
      </c>
      <c r="I96" s="62">
        <v>0</v>
      </c>
      <c r="J96" s="147"/>
      <c r="K96" s="150"/>
      <c r="L96" s="150"/>
      <c r="M96" s="153"/>
      <c r="N96" s="170"/>
      <c r="O96" s="68">
        <v>2022</v>
      </c>
      <c r="P96" s="65">
        <f t="shared" si="29"/>
        <v>0</v>
      </c>
      <c r="Q96" s="66">
        <v>0</v>
      </c>
      <c r="R96" s="66">
        <v>0</v>
      </c>
      <c r="S96" s="66">
        <v>0</v>
      </c>
      <c r="T96" s="66">
        <v>0</v>
      </c>
    </row>
    <row r="97" spans="1:20" s="60" customFormat="1" ht="48.75" customHeight="1" x14ac:dyDescent="0.2">
      <c r="A97" s="145"/>
      <c r="B97" s="145"/>
      <c r="C97" s="145"/>
      <c r="D97" s="61">
        <v>2023</v>
      </c>
      <c r="E97" s="62">
        <v>0</v>
      </c>
      <c r="F97" s="62">
        <v>0</v>
      </c>
      <c r="G97" s="62">
        <v>0</v>
      </c>
      <c r="H97" s="62">
        <v>0</v>
      </c>
      <c r="I97" s="62">
        <v>0</v>
      </c>
      <c r="J97" s="147"/>
      <c r="K97" s="150"/>
      <c r="L97" s="150"/>
      <c r="M97" s="153"/>
      <c r="N97" s="170"/>
      <c r="O97" s="68">
        <v>2023</v>
      </c>
      <c r="P97" s="65">
        <f t="shared" si="29"/>
        <v>0</v>
      </c>
      <c r="Q97" s="86"/>
      <c r="R97" s="86"/>
      <c r="S97" s="86"/>
      <c r="T97" s="74"/>
    </row>
    <row r="98" spans="1:20" s="60" customFormat="1" ht="49.5" customHeight="1" x14ac:dyDescent="0.2">
      <c r="A98" s="145"/>
      <c r="B98" s="145"/>
      <c r="C98" s="145"/>
      <c r="D98" s="61">
        <v>2024</v>
      </c>
      <c r="E98" s="62">
        <v>0</v>
      </c>
      <c r="F98" s="62">
        <v>0</v>
      </c>
      <c r="G98" s="62">
        <v>0</v>
      </c>
      <c r="H98" s="62">
        <v>0</v>
      </c>
      <c r="I98" s="62">
        <v>0</v>
      </c>
      <c r="J98" s="147"/>
      <c r="K98" s="150"/>
      <c r="L98" s="150"/>
      <c r="M98" s="153"/>
      <c r="N98" s="170"/>
      <c r="O98" s="68">
        <v>2024</v>
      </c>
      <c r="P98" s="65">
        <f t="shared" si="29"/>
        <v>0</v>
      </c>
      <c r="Q98" s="86"/>
      <c r="R98" s="86"/>
      <c r="S98" s="86"/>
      <c r="T98" s="74"/>
    </row>
    <row r="99" spans="1:20" s="60" customFormat="1" ht="48" customHeight="1" x14ac:dyDescent="0.2">
      <c r="A99" s="146"/>
      <c r="B99" s="146"/>
      <c r="C99" s="146"/>
      <c r="D99" s="61">
        <v>2025</v>
      </c>
      <c r="E99" s="62">
        <v>0</v>
      </c>
      <c r="F99" s="62">
        <v>0</v>
      </c>
      <c r="G99" s="62">
        <v>0</v>
      </c>
      <c r="H99" s="62">
        <v>0</v>
      </c>
      <c r="I99" s="62">
        <v>0</v>
      </c>
      <c r="J99" s="149"/>
      <c r="K99" s="151"/>
      <c r="L99" s="151"/>
      <c r="M99" s="154"/>
      <c r="N99" s="170"/>
      <c r="O99" s="68">
        <v>2025</v>
      </c>
      <c r="P99" s="65">
        <f t="shared" si="29"/>
        <v>0</v>
      </c>
      <c r="Q99" s="86"/>
      <c r="R99" s="86"/>
      <c r="S99" s="86"/>
      <c r="T99" s="74"/>
    </row>
    <row r="100" spans="1:20" s="60" customFormat="1" ht="14.25" customHeight="1" x14ac:dyDescent="0.2">
      <c r="A100" s="177" t="s">
        <v>172</v>
      </c>
      <c r="B100" s="186" t="s">
        <v>36</v>
      </c>
      <c r="C100" s="179">
        <v>2021</v>
      </c>
      <c r="D100" s="61" t="s">
        <v>3</v>
      </c>
      <c r="E100" s="62">
        <f>SUM(E101:E105)</f>
        <v>5232</v>
      </c>
      <c r="F100" s="62">
        <f>SUM(F101:F105)</f>
        <v>0</v>
      </c>
      <c r="G100" s="62">
        <f>SUM(G101:G105)</f>
        <v>0</v>
      </c>
      <c r="H100" s="62">
        <f>SUM(H101:H105)</f>
        <v>0</v>
      </c>
      <c r="I100" s="62">
        <f>SUM(I101:I105)</f>
        <v>5232</v>
      </c>
      <c r="J100" s="178" t="s">
        <v>226</v>
      </c>
      <c r="K100" s="179" t="s">
        <v>126</v>
      </c>
      <c r="L100" s="179" t="s">
        <v>184</v>
      </c>
      <c r="M100" s="175" t="s">
        <v>227</v>
      </c>
      <c r="N100" s="170" t="s">
        <v>366</v>
      </c>
      <c r="O100" s="68" t="s">
        <v>3</v>
      </c>
      <c r="P100" s="65">
        <f>SUM(P101:P105)</f>
        <v>5231.8</v>
      </c>
      <c r="Q100" s="65">
        <f t="shared" ref="Q100:T100" si="33">SUM(Q101:Q105)</f>
        <v>0</v>
      </c>
      <c r="R100" s="65">
        <f t="shared" si="33"/>
        <v>0</v>
      </c>
      <c r="S100" s="65">
        <f t="shared" si="33"/>
        <v>0</v>
      </c>
      <c r="T100" s="65">
        <f t="shared" si="33"/>
        <v>5231.8</v>
      </c>
    </row>
    <row r="101" spans="1:20" s="60" customFormat="1" ht="34.5" customHeight="1" x14ac:dyDescent="0.2">
      <c r="A101" s="145"/>
      <c r="B101" s="145"/>
      <c r="C101" s="145"/>
      <c r="D101" s="61">
        <v>2021</v>
      </c>
      <c r="E101" s="62">
        <f>SUM(F101:I101)</f>
        <v>5232</v>
      </c>
      <c r="F101" s="62">
        <v>0</v>
      </c>
      <c r="G101" s="62">
        <v>0</v>
      </c>
      <c r="H101" s="62">
        <v>0</v>
      </c>
      <c r="I101" s="62">
        <v>5232</v>
      </c>
      <c r="J101" s="147"/>
      <c r="K101" s="150"/>
      <c r="L101" s="150"/>
      <c r="M101" s="153"/>
      <c r="N101" s="170"/>
      <c r="O101" s="68">
        <v>2021</v>
      </c>
      <c r="P101" s="58">
        <f t="shared" si="29"/>
        <v>5231.8</v>
      </c>
      <c r="Q101" s="58">
        <v>0</v>
      </c>
      <c r="R101" s="58">
        <v>0</v>
      </c>
      <c r="S101" s="58">
        <v>0</v>
      </c>
      <c r="T101" s="91">
        <v>5231.8</v>
      </c>
    </row>
    <row r="102" spans="1:20" s="60" customFormat="1" ht="36" customHeight="1" x14ac:dyDescent="0.2">
      <c r="A102" s="145"/>
      <c r="B102" s="145"/>
      <c r="C102" s="145"/>
      <c r="D102" s="61">
        <v>2022</v>
      </c>
      <c r="E102" s="62">
        <v>0</v>
      </c>
      <c r="F102" s="62">
        <v>0</v>
      </c>
      <c r="G102" s="62">
        <v>0</v>
      </c>
      <c r="H102" s="62">
        <v>0</v>
      </c>
      <c r="I102" s="62">
        <v>0</v>
      </c>
      <c r="J102" s="147"/>
      <c r="K102" s="150"/>
      <c r="L102" s="150"/>
      <c r="M102" s="153"/>
      <c r="N102" s="170"/>
      <c r="O102" s="68">
        <v>2022</v>
      </c>
      <c r="P102" s="65">
        <f t="shared" si="29"/>
        <v>0</v>
      </c>
      <c r="Q102" s="66">
        <v>0</v>
      </c>
      <c r="R102" s="66">
        <v>0</v>
      </c>
      <c r="S102" s="66">
        <v>0</v>
      </c>
      <c r="T102" s="66">
        <v>0</v>
      </c>
    </row>
    <row r="103" spans="1:20" s="60" customFormat="1" ht="47.25" customHeight="1" x14ac:dyDescent="0.2">
      <c r="A103" s="145"/>
      <c r="B103" s="145"/>
      <c r="C103" s="145"/>
      <c r="D103" s="61">
        <v>2023</v>
      </c>
      <c r="E103" s="62">
        <v>0</v>
      </c>
      <c r="F103" s="62">
        <v>0</v>
      </c>
      <c r="G103" s="62">
        <v>0</v>
      </c>
      <c r="H103" s="62">
        <v>0</v>
      </c>
      <c r="I103" s="62">
        <v>0</v>
      </c>
      <c r="J103" s="147"/>
      <c r="K103" s="150"/>
      <c r="L103" s="150"/>
      <c r="M103" s="153"/>
      <c r="N103" s="170"/>
      <c r="O103" s="68">
        <v>2023</v>
      </c>
      <c r="P103" s="65">
        <f t="shared" si="29"/>
        <v>0</v>
      </c>
      <c r="Q103" s="86"/>
      <c r="R103" s="86"/>
      <c r="S103" s="86"/>
      <c r="T103" s="74"/>
    </row>
    <row r="104" spans="1:20" s="60" customFormat="1" ht="51" customHeight="1" x14ac:dyDescent="0.2">
      <c r="A104" s="145"/>
      <c r="B104" s="145"/>
      <c r="C104" s="145"/>
      <c r="D104" s="61">
        <v>2024</v>
      </c>
      <c r="E104" s="62">
        <v>0</v>
      </c>
      <c r="F104" s="62">
        <v>0</v>
      </c>
      <c r="G104" s="62">
        <v>0</v>
      </c>
      <c r="H104" s="62">
        <v>0</v>
      </c>
      <c r="I104" s="62">
        <v>0</v>
      </c>
      <c r="J104" s="147"/>
      <c r="K104" s="150"/>
      <c r="L104" s="150"/>
      <c r="M104" s="153"/>
      <c r="N104" s="170"/>
      <c r="O104" s="68">
        <v>2024</v>
      </c>
      <c r="P104" s="65">
        <f t="shared" si="29"/>
        <v>0</v>
      </c>
      <c r="Q104" s="86"/>
      <c r="R104" s="86"/>
      <c r="S104" s="86"/>
      <c r="T104" s="74"/>
    </row>
    <row r="105" spans="1:20" s="60" customFormat="1" ht="36" customHeight="1" x14ac:dyDescent="0.2">
      <c r="A105" s="146"/>
      <c r="B105" s="146"/>
      <c r="C105" s="146"/>
      <c r="D105" s="61">
        <v>2025</v>
      </c>
      <c r="E105" s="62">
        <v>0</v>
      </c>
      <c r="F105" s="62">
        <v>0</v>
      </c>
      <c r="G105" s="62">
        <v>0</v>
      </c>
      <c r="H105" s="62">
        <v>0</v>
      </c>
      <c r="I105" s="62">
        <v>0</v>
      </c>
      <c r="J105" s="149"/>
      <c r="K105" s="151"/>
      <c r="L105" s="151"/>
      <c r="M105" s="154"/>
      <c r="N105" s="170"/>
      <c r="O105" s="68">
        <v>2025</v>
      </c>
      <c r="P105" s="65">
        <f t="shared" si="29"/>
        <v>0</v>
      </c>
      <c r="Q105" s="86"/>
      <c r="R105" s="86"/>
      <c r="S105" s="86"/>
      <c r="T105" s="74"/>
    </row>
    <row r="106" spans="1:20" s="60" customFormat="1" ht="96.75" customHeight="1" x14ac:dyDescent="0.2">
      <c r="A106" s="177" t="s">
        <v>35</v>
      </c>
      <c r="B106" s="186" t="s">
        <v>320</v>
      </c>
      <c r="C106" s="179" t="s">
        <v>146</v>
      </c>
      <c r="D106" s="61" t="s">
        <v>3</v>
      </c>
      <c r="E106" s="62">
        <f>E107+E108+E109+E110+E111</f>
        <v>29400</v>
      </c>
      <c r="F106" s="62">
        <f t="shared" ref="F106:I106" si="34">F107+F108+F109+F110+F111</f>
        <v>0</v>
      </c>
      <c r="G106" s="62">
        <f t="shared" si="34"/>
        <v>0</v>
      </c>
      <c r="H106" s="62">
        <f t="shared" si="34"/>
        <v>0</v>
      </c>
      <c r="I106" s="62">
        <f t="shared" si="34"/>
        <v>29400</v>
      </c>
      <c r="J106" s="178" t="s">
        <v>322</v>
      </c>
      <c r="K106" s="179" t="s">
        <v>111</v>
      </c>
      <c r="L106" s="179" t="s">
        <v>191</v>
      </c>
      <c r="M106" s="175" t="s">
        <v>328</v>
      </c>
      <c r="N106" s="170" t="s">
        <v>367</v>
      </c>
      <c r="O106" s="68" t="s">
        <v>3</v>
      </c>
      <c r="P106" s="71">
        <f>SUM(P107:P111)</f>
        <v>0</v>
      </c>
      <c r="Q106" s="71">
        <f t="shared" ref="Q106:T106" si="35">SUM(Q107:Q111)</f>
        <v>0</v>
      </c>
      <c r="R106" s="71">
        <f t="shared" si="35"/>
        <v>0</v>
      </c>
      <c r="S106" s="71">
        <f t="shared" si="35"/>
        <v>0</v>
      </c>
      <c r="T106" s="71">
        <f t="shared" si="35"/>
        <v>0</v>
      </c>
    </row>
    <row r="107" spans="1:20" s="60" customFormat="1" x14ac:dyDescent="0.2">
      <c r="A107" s="145"/>
      <c r="B107" s="145"/>
      <c r="C107" s="145"/>
      <c r="D107" s="61">
        <v>2021</v>
      </c>
      <c r="E107" s="62">
        <f>F107+H107+I107</f>
        <v>0</v>
      </c>
      <c r="F107" s="62">
        <v>0</v>
      </c>
      <c r="G107" s="62">
        <v>0</v>
      </c>
      <c r="H107" s="62">
        <v>0</v>
      </c>
      <c r="I107" s="62">
        <v>0</v>
      </c>
      <c r="J107" s="147"/>
      <c r="K107" s="150"/>
      <c r="L107" s="150"/>
      <c r="M107" s="153"/>
      <c r="N107" s="170"/>
      <c r="O107" s="68">
        <v>2021</v>
      </c>
      <c r="P107" s="58">
        <f t="shared" ref="P107:P111" si="36">SUM(Q107:T107)</f>
        <v>0</v>
      </c>
      <c r="Q107" s="58">
        <v>0</v>
      </c>
      <c r="R107" s="58">
        <v>0</v>
      </c>
      <c r="S107" s="58">
        <v>0</v>
      </c>
      <c r="T107" s="58">
        <v>0</v>
      </c>
    </row>
    <row r="108" spans="1:20" s="60" customFormat="1" x14ac:dyDescent="0.2">
      <c r="A108" s="145"/>
      <c r="B108" s="145"/>
      <c r="C108" s="145"/>
      <c r="D108" s="61">
        <v>2022</v>
      </c>
      <c r="E108" s="62">
        <f t="shared" ref="E108:E111" si="37">F108+H108+I108</f>
        <v>0</v>
      </c>
      <c r="F108" s="62">
        <v>0</v>
      </c>
      <c r="G108" s="62">
        <v>0</v>
      </c>
      <c r="H108" s="62">
        <v>0</v>
      </c>
      <c r="I108" s="62">
        <v>0</v>
      </c>
      <c r="J108" s="147"/>
      <c r="K108" s="150"/>
      <c r="L108" s="150"/>
      <c r="M108" s="153"/>
      <c r="N108" s="170"/>
      <c r="O108" s="68">
        <v>2022</v>
      </c>
      <c r="P108" s="65">
        <f t="shared" si="36"/>
        <v>0</v>
      </c>
      <c r="Q108" s="66">
        <v>0</v>
      </c>
      <c r="R108" s="66">
        <v>0</v>
      </c>
      <c r="S108" s="66">
        <v>0</v>
      </c>
      <c r="T108" s="66">
        <v>0</v>
      </c>
    </row>
    <row r="109" spans="1:20" s="60" customFormat="1" x14ac:dyDescent="0.2">
      <c r="A109" s="145"/>
      <c r="B109" s="145"/>
      <c r="C109" s="145"/>
      <c r="D109" s="61">
        <v>2023</v>
      </c>
      <c r="E109" s="62">
        <f t="shared" si="37"/>
        <v>29400</v>
      </c>
      <c r="F109" s="62">
        <v>0</v>
      </c>
      <c r="G109" s="62">
        <v>0</v>
      </c>
      <c r="H109" s="62">
        <v>0</v>
      </c>
      <c r="I109" s="62">
        <v>29400</v>
      </c>
      <c r="J109" s="147"/>
      <c r="K109" s="150"/>
      <c r="L109" s="150"/>
      <c r="M109" s="153"/>
      <c r="N109" s="170"/>
      <c r="O109" s="68">
        <v>2023</v>
      </c>
      <c r="P109" s="65">
        <f t="shared" si="36"/>
        <v>0</v>
      </c>
      <c r="Q109" s="86"/>
      <c r="R109" s="86"/>
      <c r="S109" s="86"/>
      <c r="T109" s="74"/>
    </row>
    <row r="110" spans="1:20" s="60" customFormat="1" x14ac:dyDescent="0.2">
      <c r="A110" s="145"/>
      <c r="B110" s="145"/>
      <c r="C110" s="145"/>
      <c r="D110" s="61">
        <v>2024</v>
      </c>
      <c r="E110" s="62">
        <f t="shared" si="37"/>
        <v>0</v>
      </c>
      <c r="F110" s="62">
        <v>0</v>
      </c>
      <c r="G110" s="62">
        <v>0</v>
      </c>
      <c r="H110" s="62">
        <v>0</v>
      </c>
      <c r="I110" s="62">
        <v>0</v>
      </c>
      <c r="J110" s="147"/>
      <c r="K110" s="150"/>
      <c r="L110" s="150"/>
      <c r="M110" s="153"/>
      <c r="N110" s="170"/>
      <c r="O110" s="68">
        <v>2024</v>
      </c>
      <c r="P110" s="65">
        <f t="shared" si="36"/>
        <v>0</v>
      </c>
      <c r="Q110" s="86"/>
      <c r="R110" s="86"/>
      <c r="S110" s="86"/>
      <c r="T110" s="74"/>
    </row>
    <row r="111" spans="1:20" s="60" customFormat="1" ht="26.25" customHeight="1" x14ac:dyDescent="0.2">
      <c r="A111" s="146"/>
      <c r="B111" s="146"/>
      <c r="C111" s="146"/>
      <c r="D111" s="61">
        <v>2025</v>
      </c>
      <c r="E111" s="62">
        <f t="shared" si="37"/>
        <v>0</v>
      </c>
      <c r="F111" s="62">
        <v>0</v>
      </c>
      <c r="G111" s="62">
        <v>0</v>
      </c>
      <c r="H111" s="62">
        <v>0</v>
      </c>
      <c r="I111" s="62">
        <v>0</v>
      </c>
      <c r="J111" s="149"/>
      <c r="K111" s="151"/>
      <c r="L111" s="151"/>
      <c r="M111" s="154"/>
      <c r="N111" s="226"/>
      <c r="O111" s="92">
        <v>2025</v>
      </c>
      <c r="P111" s="93">
        <f t="shared" si="36"/>
        <v>0</v>
      </c>
      <c r="Q111" s="81"/>
      <c r="R111" s="81"/>
      <c r="S111" s="81"/>
      <c r="T111" s="74"/>
    </row>
    <row r="112" spans="1:20" ht="64.5" customHeight="1" x14ac:dyDescent="0.2">
      <c r="A112" s="200" t="s">
        <v>37</v>
      </c>
      <c r="B112" s="202" t="s">
        <v>321</v>
      </c>
      <c r="C112" s="195" t="s">
        <v>146</v>
      </c>
      <c r="D112" s="19" t="s">
        <v>3</v>
      </c>
      <c r="E112" s="20">
        <f>E113+E114+E115+E116+E117</f>
        <v>0</v>
      </c>
      <c r="F112" s="20">
        <f t="shared" ref="F112:I112" si="38">F113+F114+F115+F116+F117</f>
        <v>0</v>
      </c>
      <c r="G112" s="20">
        <f t="shared" si="38"/>
        <v>0</v>
      </c>
      <c r="H112" s="20">
        <f t="shared" si="38"/>
        <v>0</v>
      </c>
      <c r="I112" s="20">
        <f t="shared" si="38"/>
        <v>0</v>
      </c>
      <c r="J112" s="194" t="s">
        <v>325</v>
      </c>
      <c r="K112" s="195" t="s">
        <v>111</v>
      </c>
      <c r="L112" s="195" t="s">
        <v>111</v>
      </c>
      <c r="M112" s="213" t="s">
        <v>329</v>
      </c>
      <c r="N112" s="228" t="s">
        <v>368</v>
      </c>
      <c r="O112" s="22" t="s">
        <v>3</v>
      </c>
      <c r="P112" s="23">
        <f>SUM(P113:P117)</f>
        <v>0</v>
      </c>
      <c r="Q112" s="23">
        <f t="shared" ref="Q112:T112" si="39">SUM(Q113:Q117)</f>
        <v>0</v>
      </c>
      <c r="R112" s="23">
        <f t="shared" si="39"/>
        <v>0</v>
      </c>
      <c r="S112" s="23">
        <f t="shared" si="39"/>
        <v>0</v>
      </c>
      <c r="T112" s="23">
        <f t="shared" si="39"/>
        <v>0</v>
      </c>
    </row>
    <row r="113" spans="1:20" x14ac:dyDescent="0.2">
      <c r="A113" s="201"/>
      <c r="B113" s="203"/>
      <c r="C113" s="204"/>
      <c r="D113" s="19">
        <v>2021</v>
      </c>
      <c r="E113" s="20">
        <f>F113+G113+H113+I113</f>
        <v>0</v>
      </c>
      <c r="F113" s="20">
        <v>0</v>
      </c>
      <c r="G113" s="20">
        <v>0</v>
      </c>
      <c r="H113" s="20">
        <v>0</v>
      </c>
      <c r="I113" s="20">
        <v>0</v>
      </c>
      <c r="J113" s="196"/>
      <c r="K113" s="198"/>
      <c r="L113" s="198"/>
      <c r="M113" s="222"/>
      <c r="N113" s="229"/>
      <c r="O113" s="22">
        <v>2021</v>
      </c>
      <c r="P113" s="18">
        <f t="shared" ref="P113:P117" si="40">SUM(Q113:T113)</f>
        <v>0</v>
      </c>
      <c r="Q113" s="18">
        <v>0</v>
      </c>
      <c r="R113" s="18">
        <v>0</v>
      </c>
      <c r="S113" s="18">
        <v>0</v>
      </c>
      <c r="T113" s="18">
        <v>0</v>
      </c>
    </row>
    <row r="114" spans="1:20" x14ac:dyDescent="0.2">
      <c r="A114" s="201"/>
      <c r="B114" s="203"/>
      <c r="C114" s="204"/>
      <c r="D114" s="19">
        <v>2022</v>
      </c>
      <c r="E114" s="20">
        <f t="shared" ref="E114:E117" si="41">F114+G114+H114+I114</f>
        <v>0</v>
      </c>
      <c r="F114" s="20">
        <v>0</v>
      </c>
      <c r="G114" s="20">
        <v>0</v>
      </c>
      <c r="H114" s="20">
        <v>0</v>
      </c>
      <c r="I114" s="20">
        <v>0</v>
      </c>
      <c r="J114" s="196"/>
      <c r="K114" s="198"/>
      <c r="L114" s="198"/>
      <c r="M114" s="222"/>
      <c r="N114" s="229"/>
      <c r="O114" s="22">
        <v>2022</v>
      </c>
      <c r="P114" s="13">
        <f t="shared" si="40"/>
        <v>0</v>
      </c>
      <c r="Q114" s="38">
        <v>0</v>
      </c>
      <c r="R114" s="38">
        <v>0</v>
      </c>
      <c r="S114" s="38">
        <v>0</v>
      </c>
      <c r="T114" s="38">
        <v>0</v>
      </c>
    </row>
    <row r="115" spans="1:20" x14ac:dyDescent="0.2">
      <c r="A115" s="201"/>
      <c r="B115" s="203"/>
      <c r="C115" s="204"/>
      <c r="D115" s="19">
        <v>2023</v>
      </c>
      <c r="E115" s="20">
        <f t="shared" si="41"/>
        <v>0</v>
      </c>
      <c r="F115" s="20">
        <v>0</v>
      </c>
      <c r="G115" s="20">
        <v>0</v>
      </c>
      <c r="H115" s="20">
        <v>0</v>
      </c>
      <c r="I115" s="20">
        <v>0</v>
      </c>
      <c r="J115" s="196"/>
      <c r="K115" s="198"/>
      <c r="L115" s="198"/>
      <c r="M115" s="222"/>
      <c r="N115" s="229"/>
      <c r="O115" s="22">
        <v>2023</v>
      </c>
      <c r="P115" s="13">
        <f t="shared" si="40"/>
        <v>0</v>
      </c>
      <c r="Q115" s="21"/>
      <c r="R115" s="21"/>
      <c r="S115" s="21"/>
      <c r="T115" s="17"/>
    </row>
    <row r="116" spans="1:20" x14ac:dyDescent="0.2">
      <c r="A116" s="201"/>
      <c r="B116" s="203"/>
      <c r="C116" s="204"/>
      <c r="D116" s="19">
        <v>2024</v>
      </c>
      <c r="E116" s="20">
        <f t="shared" si="41"/>
        <v>0</v>
      </c>
      <c r="F116" s="20">
        <v>0</v>
      </c>
      <c r="G116" s="20">
        <v>0</v>
      </c>
      <c r="H116" s="20">
        <v>0</v>
      </c>
      <c r="I116" s="20">
        <v>0</v>
      </c>
      <c r="J116" s="196"/>
      <c r="K116" s="198"/>
      <c r="L116" s="198"/>
      <c r="M116" s="222"/>
      <c r="N116" s="229"/>
      <c r="O116" s="22">
        <v>2024</v>
      </c>
      <c r="P116" s="13">
        <f t="shared" si="40"/>
        <v>0</v>
      </c>
      <c r="Q116" s="21"/>
      <c r="R116" s="21"/>
      <c r="S116" s="21"/>
      <c r="T116" s="17"/>
    </row>
    <row r="117" spans="1:20" ht="48.75" customHeight="1" x14ac:dyDescent="0.2">
      <c r="A117" s="201"/>
      <c r="B117" s="203"/>
      <c r="C117" s="204"/>
      <c r="D117" s="19">
        <v>2025</v>
      </c>
      <c r="E117" s="20">
        <f t="shared" si="41"/>
        <v>0</v>
      </c>
      <c r="F117" s="20">
        <v>0</v>
      </c>
      <c r="G117" s="20">
        <v>0</v>
      </c>
      <c r="H117" s="20">
        <v>0</v>
      </c>
      <c r="I117" s="20">
        <v>0</v>
      </c>
      <c r="J117" s="196"/>
      <c r="K117" s="199"/>
      <c r="L117" s="199"/>
      <c r="M117" s="222"/>
      <c r="N117" s="230"/>
      <c r="O117" s="25">
        <v>2025</v>
      </c>
      <c r="P117" s="26">
        <f t="shared" si="40"/>
        <v>0</v>
      </c>
      <c r="Q117" s="21"/>
      <c r="R117" s="21"/>
      <c r="S117" s="21"/>
      <c r="T117" s="17"/>
    </row>
    <row r="118" spans="1:20" s="60" customFormat="1" ht="40.5" customHeight="1" x14ac:dyDescent="0.2">
      <c r="A118" s="177" t="s">
        <v>39</v>
      </c>
      <c r="B118" s="186" t="s">
        <v>38</v>
      </c>
      <c r="C118" s="179" t="s">
        <v>56</v>
      </c>
      <c r="D118" s="61" t="s">
        <v>3</v>
      </c>
      <c r="E118" s="62">
        <f>SUM(E119:E123)</f>
        <v>3220.95</v>
      </c>
      <c r="F118" s="62">
        <f>SUM(F119:F123)</f>
        <v>0</v>
      </c>
      <c r="G118" s="62">
        <f>SUM(G119:G123)</f>
        <v>0</v>
      </c>
      <c r="H118" s="62">
        <f>SUM(H119:H123)</f>
        <v>0</v>
      </c>
      <c r="I118" s="62">
        <f>SUM(I119:I123)</f>
        <v>3220.95</v>
      </c>
      <c r="J118" s="178" t="s">
        <v>228</v>
      </c>
      <c r="K118" s="179" t="s">
        <v>198</v>
      </c>
      <c r="L118" s="179" t="s">
        <v>184</v>
      </c>
      <c r="M118" s="175" t="s">
        <v>229</v>
      </c>
      <c r="N118" s="226" t="s">
        <v>369</v>
      </c>
      <c r="O118" s="68" t="s">
        <v>3</v>
      </c>
      <c r="P118" s="65">
        <f>SUM(P119:P123)</f>
        <v>3600</v>
      </c>
      <c r="Q118" s="65">
        <f t="shared" ref="Q118:T118" si="42">SUM(Q119:Q123)</f>
        <v>1000</v>
      </c>
      <c r="R118" s="65">
        <f t="shared" si="42"/>
        <v>0</v>
      </c>
      <c r="S118" s="65">
        <f t="shared" si="42"/>
        <v>0</v>
      </c>
      <c r="T118" s="65">
        <f t="shared" si="42"/>
        <v>2600</v>
      </c>
    </row>
    <row r="119" spans="1:20" s="60" customFormat="1" ht="33.75" customHeight="1" x14ac:dyDescent="0.2">
      <c r="A119" s="145"/>
      <c r="B119" s="145"/>
      <c r="C119" s="145"/>
      <c r="D119" s="61">
        <v>2021</v>
      </c>
      <c r="E119" s="62">
        <f>SUM(F119:I119)</f>
        <v>3220.95</v>
      </c>
      <c r="F119" s="62">
        <v>0</v>
      </c>
      <c r="G119" s="62">
        <v>0</v>
      </c>
      <c r="H119" s="62">
        <v>0</v>
      </c>
      <c r="I119" s="62">
        <v>3220.95</v>
      </c>
      <c r="J119" s="147"/>
      <c r="K119" s="150"/>
      <c r="L119" s="150"/>
      <c r="M119" s="153"/>
      <c r="N119" s="227"/>
      <c r="O119" s="68">
        <v>2021</v>
      </c>
      <c r="P119" s="58">
        <f t="shared" ref="P119:P123" si="43">SUM(Q119:T119)</f>
        <v>3600</v>
      </c>
      <c r="Q119" s="63">
        <v>1000</v>
      </c>
      <c r="R119" s="63">
        <v>0</v>
      </c>
      <c r="S119" s="63">
        <v>0</v>
      </c>
      <c r="T119" s="64">
        <v>2600</v>
      </c>
    </row>
    <row r="120" spans="1:20" s="60" customFormat="1" ht="38.25" customHeight="1" x14ac:dyDescent="0.2">
      <c r="A120" s="145"/>
      <c r="B120" s="145"/>
      <c r="C120" s="145"/>
      <c r="D120" s="61">
        <v>2022</v>
      </c>
      <c r="E120" s="62">
        <v>0</v>
      </c>
      <c r="F120" s="62">
        <v>0</v>
      </c>
      <c r="G120" s="62">
        <v>0</v>
      </c>
      <c r="H120" s="62">
        <v>0</v>
      </c>
      <c r="I120" s="62">
        <v>0</v>
      </c>
      <c r="J120" s="147"/>
      <c r="K120" s="150"/>
      <c r="L120" s="150"/>
      <c r="M120" s="153"/>
      <c r="N120" s="227"/>
      <c r="O120" s="68">
        <v>2022</v>
      </c>
      <c r="P120" s="65">
        <f t="shared" si="43"/>
        <v>0</v>
      </c>
      <c r="Q120" s="66">
        <v>0</v>
      </c>
      <c r="R120" s="66">
        <v>0</v>
      </c>
      <c r="S120" s="66">
        <v>0</v>
      </c>
      <c r="T120" s="66">
        <v>0</v>
      </c>
    </row>
    <row r="121" spans="1:20" s="60" customFormat="1" ht="35.25" customHeight="1" x14ac:dyDescent="0.2">
      <c r="A121" s="145"/>
      <c r="B121" s="145"/>
      <c r="C121" s="145"/>
      <c r="D121" s="61">
        <v>2023</v>
      </c>
      <c r="E121" s="62">
        <v>0</v>
      </c>
      <c r="F121" s="62">
        <v>0</v>
      </c>
      <c r="G121" s="62">
        <v>0</v>
      </c>
      <c r="H121" s="62">
        <v>0</v>
      </c>
      <c r="I121" s="62">
        <v>0</v>
      </c>
      <c r="J121" s="147"/>
      <c r="K121" s="150"/>
      <c r="L121" s="150"/>
      <c r="M121" s="153"/>
      <c r="N121" s="227"/>
      <c r="O121" s="68">
        <v>2023</v>
      </c>
      <c r="P121" s="65">
        <f t="shared" si="43"/>
        <v>0</v>
      </c>
      <c r="Q121" s="86"/>
      <c r="R121" s="86"/>
      <c r="S121" s="86"/>
      <c r="T121" s="74"/>
    </row>
    <row r="122" spans="1:20" s="60" customFormat="1" ht="41.25" customHeight="1" x14ac:dyDescent="0.2">
      <c r="A122" s="145"/>
      <c r="B122" s="145"/>
      <c r="C122" s="145"/>
      <c r="D122" s="61">
        <v>2024</v>
      </c>
      <c r="E122" s="62">
        <v>0</v>
      </c>
      <c r="F122" s="62">
        <v>0</v>
      </c>
      <c r="G122" s="62">
        <v>0</v>
      </c>
      <c r="H122" s="62">
        <v>0</v>
      </c>
      <c r="I122" s="62">
        <v>0</v>
      </c>
      <c r="J122" s="147"/>
      <c r="K122" s="150"/>
      <c r="L122" s="150"/>
      <c r="M122" s="153"/>
      <c r="N122" s="227"/>
      <c r="O122" s="68">
        <v>2024</v>
      </c>
      <c r="P122" s="65">
        <f t="shared" si="43"/>
        <v>0</v>
      </c>
      <c r="Q122" s="86"/>
      <c r="R122" s="86"/>
      <c r="S122" s="86"/>
      <c r="T122" s="74"/>
    </row>
    <row r="123" spans="1:20" s="60" customFormat="1" ht="50.25" customHeight="1" x14ac:dyDescent="0.2">
      <c r="A123" s="146"/>
      <c r="B123" s="146"/>
      <c r="C123" s="146"/>
      <c r="D123" s="61">
        <v>2025</v>
      </c>
      <c r="E123" s="62">
        <v>0</v>
      </c>
      <c r="F123" s="62">
        <v>0</v>
      </c>
      <c r="G123" s="62">
        <v>0</v>
      </c>
      <c r="H123" s="62">
        <v>0</v>
      </c>
      <c r="I123" s="62">
        <v>0</v>
      </c>
      <c r="J123" s="149"/>
      <c r="K123" s="151"/>
      <c r="L123" s="151"/>
      <c r="M123" s="153"/>
      <c r="N123" s="169"/>
      <c r="O123" s="92">
        <v>2025</v>
      </c>
      <c r="P123" s="93">
        <f t="shared" si="43"/>
        <v>0</v>
      </c>
      <c r="Q123" s="86"/>
      <c r="R123" s="86"/>
      <c r="S123" s="86"/>
      <c r="T123" s="74"/>
    </row>
    <row r="124" spans="1:20" s="60" customFormat="1" ht="40.5" customHeight="1" x14ac:dyDescent="0.2">
      <c r="A124" s="177" t="s">
        <v>155</v>
      </c>
      <c r="B124" s="186" t="s">
        <v>40</v>
      </c>
      <c r="C124" s="179">
        <v>2021</v>
      </c>
      <c r="D124" s="61" t="s">
        <v>3</v>
      </c>
      <c r="E124" s="62">
        <f>SUM(E125:E129)</f>
        <v>11725.4</v>
      </c>
      <c r="F124" s="62">
        <f>SUM(F125:F129)</f>
        <v>0</v>
      </c>
      <c r="G124" s="62">
        <f>SUM(G125:G129)</f>
        <v>0</v>
      </c>
      <c r="H124" s="62">
        <f>SUM(H125:H129)</f>
        <v>0</v>
      </c>
      <c r="I124" s="62">
        <f>SUM(I125:I129)</f>
        <v>11725.4</v>
      </c>
      <c r="J124" s="178" t="s">
        <v>231</v>
      </c>
      <c r="K124" s="179" t="s">
        <v>125</v>
      </c>
      <c r="L124" s="187" t="s">
        <v>123</v>
      </c>
      <c r="M124" s="174" t="s">
        <v>230</v>
      </c>
      <c r="N124" s="226" t="s">
        <v>370</v>
      </c>
      <c r="O124" s="68" t="s">
        <v>3</v>
      </c>
      <c r="P124" s="65">
        <f>SUM(P125:P129)</f>
        <v>9400</v>
      </c>
      <c r="Q124" s="65">
        <f t="shared" ref="Q124:T124" si="44">SUM(Q125:Q129)</f>
        <v>0</v>
      </c>
      <c r="R124" s="65">
        <f t="shared" si="44"/>
        <v>0</v>
      </c>
      <c r="S124" s="65">
        <f t="shared" si="44"/>
        <v>0</v>
      </c>
      <c r="T124" s="65">
        <f t="shared" si="44"/>
        <v>9400</v>
      </c>
    </row>
    <row r="125" spans="1:20" s="60" customFormat="1" ht="40.5" customHeight="1" x14ac:dyDescent="0.2">
      <c r="A125" s="145"/>
      <c r="B125" s="145"/>
      <c r="C125" s="145"/>
      <c r="D125" s="61">
        <v>2021</v>
      </c>
      <c r="E125" s="62">
        <f>SUM(F125:I125)</f>
        <v>11725.4</v>
      </c>
      <c r="F125" s="62">
        <v>0</v>
      </c>
      <c r="G125" s="62">
        <v>0</v>
      </c>
      <c r="H125" s="62">
        <v>0</v>
      </c>
      <c r="I125" s="62">
        <v>11725.4</v>
      </c>
      <c r="J125" s="147"/>
      <c r="K125" s="150"/>
      <c r="L125" s="188"/>
      <c r="M125" s="190"/>
      <c r="N125" s="227"/>
      <c r="O125" s="68">
        <v>2021</v>
      </c>
      <c r="P125" s="58">
        <f t="shared" ref="P125:P129" si="45">SUM(Q125:T125)</f>
        <v>9400</v>
      </c>
      <c r="Q125" s="94">
        <v>0</v>
      </c>
      <c r="R125" s="94">
        <v>0</v>
      </c>
      <c r="S125" s="94">
        <v>0</v>
      </c>
      <c r="T125" s="95">
        <v>9400</v>
      </c>
    </row>
    <row r="126" spans="1:20" s="60" customFormat="1" ht="30.75" customHeight="1" x14ac:dyDescent="0.2">
      <c r="A126" s="145"/>
      <c r="B126" s="145"/>
      <c r="C126" s="145"/>
      <c r="D126" s="61">
        <v>2022</v>
      </c>
      <c r="E126" s="62">
        <v>0</v>
      </c>
      <c r="F126" s="62">
        <v>0</v>
      </c>
      <c r="G126" s="62">
        <v>0</v>
      </c>
      <c r="H126" s="62">
        <v>0</v>
      </c>
      <c r="I126" s="62">
        <v>0</v>
      </c>
      <c r="J126" s="147"/>
      <c r="K126" s="150"/>
      <c r="L126" s="188"/>
      <c r="M126" s="190"/>
      <c r="N126" s="227"/>
      <c r="O126" s="68">
        <v>2022</v>
      </c>
      <c r="P126" s="65">
        <f t="shared" si="45"/>
        <v>0</v>
      </c>
      <c r="Q126" s="66">
        <v>0</v>
      </c>
      <c r="R126" s="66">
        <v>0</v>
      </c>
      <c r="S126" s="66">
        <v>0</v>
      </c>
      <c r="T126" s="66">
        <v>0</v>
      </c>
    </row>
    <row r="127" spans="1:20" s="60" customFormat="1" ht="32.25" customHeight="1" x14ac:dyDescent="0.2">
      <c r="A127" s="145"/>
      <c r="B127" s="145"/>
      <c r="C127" s="145"/>
      <c r="D127" s="61">
        <v>2023</v>
      </c>
      <c r="E127" s="62">
        <v>0</v>
      </c>
      <c r="F127" s="62">
        <v>0</v>
      </c>
      <c r="G127" s="62">
        <v>0</v>
      </c>
      <c r="H127" s="62">
        <v>0</v>
      </c>
      <c r="I127" s="62">
        <v>0</v>
      </c>
      <c r="J127" s="147"/>
      <c r="K127" s="150"/>
      <c r="L127" s="188"/>
      <c r="M127" s="190"/>
      <c r="N127" s="227"/>
      <c r="O127" s="68">
        <v>2023</v>
      </c>
      <c r="P127" s="65">
        <f t="shared" si="45"/>
        <v>0</v>
      </c>
      <c r="Q127" s="86"/>
      <c r="R127" s="86"/>
      <c r="S127" s="86"/>
      <c r="T127" s="74"/>
    </row>
    <row r="128" spans="1:20" s="60" customFormat="1" ht="44.25" customHeight="1" x14ac:dyDescent="0.2">
      <c r="A128" s="145"/>
      <c r="B128" s="145"/>
      <c r="C128" s="145"/>
      <c r="D128" s="61">
        <v>2024</v>
      </c>
      <c r="E128" s="62">
        <v>0</v>
      </c>
      <c r="F128" s="62">
        <v>0</v>
      </c>
      <c r="G128" s="62">
        <v>0</v>
      </c>
      <c r="H128" s="62">
        <v>0</v>
      </c>
      <c r="I128" s="62">
        <v>0</v>
      </c>
      <c r="J128" s="147"/>
      <c r="K128" s="150"/>
      <c r="L128" s="188"/>
      <c r="M128" s="190"/>
      <c r="N128" s="227"/>
      <c r="O128" s="68">
        <v>2024</v>
      </c>
      <c r="P128" s="65">
        <f t="shared" si="45"/>
        <v>0</v>
      </c>
      <c r="Q128" s="86"/>
      <c r="R128" s="86"/>
      <c r="S128" s="86"/>
      <c r="T128" s="74"/>
    </row>
    <row r="129" spans="1:20" s="60" customFormat="1" ht="62.25" customHeight="1" x14ac:dyDescent="0.2">
      <c r="A129" s="146"/>
      <c r="B129" s="146"/>
      <c r="C129" s="146"/>
      <c r="D129" s="61">
        <v>2025</v>
      </c>
      <c r="E129" s="62">
        <v>0</v>
      </c>
      <c r="F129" s="62">
        <v>0</v>
      </c>
      <c r="G129" s="62">
        <v>0</v>
      </c>
      <c r="H129" s="62">
        <v>0</v>
      </c>
      <c r="I129" s="62">
        <v>0</v>
      </c>
      <c r="J129" s="149"/>
      <c r="K129" s="151"/>
      <c r="L129" s="189"/>
      <c r="M129" s="190"/>
      <c r="N129" s="169"/>
      <c r="O129" s="92">
        <v>2025</v>
      </c>
      <c r="P129" s="93">
        <f t="shared" si="45"/>
        <v>0</v>
      </c>
      <c r="Q129" s="86"/>
      <c r="R129" s="86"/>
      <c r="S129" s="86"/>
      <c r="T129" s="74"/>
    </row>
    <row r="130" spans="1:20" s="60" customFormat="1" ht="115.5" customHeight="1" x14ac:dyDescent="0.2">
      <c r="A130" s="177" t="s">
        <v>157</v>
      </c>
      <c r="B130" s="186" t="s">
        <v>153</v>
      </c>
      <c r="C130" s="205" t="s">
        <v>15</v>
      </c>
      <c r="D130" s="68" t="s">
        <v>148</v>
      </c>
      <c r="E130" s="69">
        <f>SUM(E131:E135)</f>
        <v>96000</v>
      </c>
      <c r="F130" s="69">
        <f>SUM(F131:F135)</f>
        <v>0</v>
      </c>
      <c r="G130" s="69">
        <f>SUM(G131:G135)</f>
        <v>0</v>
      </c>
      <c r="H130" s="69">
        <f>SUM(H131:H135)</f>
        <v>0</v>
      </c>
      <c r="I130" s="69">
        <f>SUM(I131:I135)</f>
        <v>96000</v>
      </c>
      <c r="J130" s="178" t="s">
        <v>232</v>
      </c>
      <c r="K130" s="179" t="s">
        <v>154</v>
      </c>
      <c r="L130" s="187" t="s">
        <v>192</v>
      </c>
      <c r="M130" s="174" t="s">
        <v>345</v>
      </c>
      <c r="N130" s="226" t="s">
        <v>371</v>
      </c>
      <c r="O130" s="68" t="s">
        <v>3</v>
      </c>
      <c r="P130" s="71">
        <f>SUM(P131:P135)</f>
        <v>63981.881999999998</v>
      </c>
      <c r="Q130" s="71">
        <f t="shared" ref="Q130:T130" si="46">SUM(Q131:Q135)</f>
        <v>0</v>
      </c>
      <c r="R130" s="71">
        <f t="shared" si="46"/>
        <v>0</v>
      </c>
      <c r="S130" s="71">
        <f t="shared" si="46"/>
        <v>0</v>
      </c>
      <c r="T130" s="71">
        <f t="shared" si="46"/>
        <v>63981.881999999998</v>
      </c>
    </row>
    <row r="131" spans="1:20" s="60" customFormat="1" x14ac:dyDescent="0.2">
      <c r="A131" s="145"/>
      <c r="B131" s="145"/>
      <c r="C131" s="167"/>
      <c r="D131" s="68">
        <v>2021</v>
      </c>
      <c r="E131" s="69">
        <f>SUM(F131:I131)</f>
        <v>43650</v>
      </c>
      <c r="F131" s="69">
        <v>0</v>
      </c>
      <c r="G131" s="69">
        <v>0</v>
      </c>
      <c r="H131" s="69">
        <v>0</v>
      </c>
      <c r="I131" s="69">
        <v>43650</v>
      </c>
      <c r="J131" s="147"/>
      <c r="K131" s="150"/>
      <c r="L131" s="188"/>
      <c r="M131" s="174"/>
      <c r="N131" s="227"/>
      <c r="O131" s="68">
        <v>2021</v>
      </c>
      <c r="P131" s="58">
        <f t="shared" ref="P131" si="47">SUM(Q131:T131)</f>
        <v>26135.882000000001</v>
      </c>
      <c r="Q131" s="58">
        <v>0</v>
      </c>
      <c r="R131" s="58">
        <v>0</v>
      </c>
      <c r="S131" s="58">
        <v>0</v>
      </c>
      <c r="T131" s="95">
        <v>26135.882000000001</v>
      </c>
    </row>
    <row r="132" spans="1:20" s="60" customFormat="1" x14ac:dyDescent="0.2">
      <c r="A132" s="145"/>
      <c r="B132" s="145"/>
      <c r="C132" s="167"/>
      <c r="D132" s="68">
        <v>2022</v>
      </c>
      <c r="E132" s="69">
        <f>SUM(F132:I132)</f>
        <v>30300</v>
      </c>
      <c r="F132" s="69">
        <v>0</v>
      </c>
      <c r="G132" s="69">
        <v>0</v>
      </c>
      <c r="H132" s="69">
        <v>0</v>
      </c>
      <c r="I132" s="69">
        <v>30300</v>
      </c>
      <c r="J132" s="147"/>
      <c r="K132" s="150"/>
      <c r="L132" s="188"/>
      <c r="M132" s="174"/>
      <c r="N132" s="227"/>
      <c r="O132" s="68">
        <v>2022</v>
      </c>
      <c r="P132" s="65">
        <v>37846</v>
      </c>
      <c r="Q132" s="58">
        <v>0</v>
      </c>
      <c r="R132" s="65">
        <v>0</v>
      </c>
      <c r="S132" s="58">
        <v>0</v>
      </c>
      <c r="T132" s="96">
        <v>37846</v>
      </c>
    </row>
    <row r="133" spans="1:20" s="60" customFormat="1" x14ac:dyDescent="0.2">
      <c r="A133" s="145"/>
      <c r="B133" s="145"/>
      <c r="C133" s="167"/>
      <c r="D133" s="68">
        <v>2023</v>
      </c>
      <c r="E133" s="69">
        <f>SUM(F133:I133)</f>
        <v>22050</v>
      </c>
      <c r="F133" s="69">
        <v>0</v>
      </c>
      <c r="G133" s="69">
        <v>0</v>
      </c>
      <c r="H133" s="69">
        <v>0</v>
      </c>
      <c r="I133" s="69">
        <v>22050</v>
      </c>
      <c r="J133" s="147"/>
      <c r="K133" s="150"/>
      <c r="L133" s="188"/>
      <c r="M133" s="174"/>
      <c r="N133" s="227"/>
      <c r="O133" s="68">
        <v>2023</v>
      </c>
      <c r="P133" s="65">
        <f t="shared" ref="P133:P135" si="48">SUM(Q133:T133)</f>
        <v>0</v>
      </c>
      <c r="Q133" s="73"/>
      <c r="R133" s="73"/>
      <c r="S133" s="73"/>
      <c r="T133" s="74"/>
    </row>
    <row r="134" spans="1:20" s="60" customFormat="1" x14ac:dyDescent="0.2">
      <c r="A134" s="145"/>
      <c r="B134" s="145"/>
      <c r="C134" s="167"/>
      <c r="D134" s="68">
        <v>2024</v>
      </c>
      <c r="E134" s="69">
        <f>SUM(F134:I134)</f>
        <v>0</v>
      </c>
      <c r="F134" s="69">
        <v>0</v>
      </c>
      <c r="G134" s="69">
        <v>0</v>
      </c>
      <c r="H134" s="69">
        <v>0</v>
      </c>
      <c r="I134" s="69">
        <v>0</v>
      </c>
      <c r="J134" s="147"/>
      <c r="K134" s="150"/>
      <c r="L134" s="188"/>
      <c r="M134" s="174"/>
      <c r="N134" s="227"/>
      <c r="O134" s="68">
        <v>2024</v>
      </c>
      <c r="P134" s="65">
        <f t="shared" si="48"/>
        <v>0</v>
      </c>
      <c r="Q134" s="73"/>
      <c r="R134" s="73"/>
      <c r="S134" s="73"/>
      <c r="T134" s="74"/>
    </row>
    <row r="135" spans="1:20" s="60" customFormat="1" x14ac:dyDescent="0.2">
      <c r="A135" s="146"/>
      <c r="B135" s="146"/>
      <c r="C135" s="167"/>
      <c r="D135" s="92">
        <v>2025</v>
      </c>
      <c r="E135" s="97">
        <f>SUM(F135:I135)</f>
        <v>0</v>
      </c>
      <c r="F135" s="69">
        <v>0</v>
      </c>
      <c r="G135" s="69">
        <v>0</v>
      </c>
      <c r="H135" s="69">
        <v>0</v>
      </c>
      <c r="I135" s="97">
        <v>0</v>
      </c>
      <c r="J135" s="149"/>
      <c r="K135" s="150"/>
      <c r="L135" s="189"/>
      <c r="M135" s="174"/>
      <c r="N135" s="169"/>
      <c r="O135" s="92">
        <v>2025</v>
      </c>
      <c r="P135" s="93">
        <f t="shared" si="48"/>
        <v>0</v>
      </c>
      <c r="Q135" s="73"/>
      <c r="R135" s="73"/>
      <c r="S135" s="73"/>
      <c r="T135" s="74"/>
    </row>
    <row r="136" spans="1:20" s="60" customFormat="1" ht="97.5" customHeight="1" x14ac:dyDescent="0.2">
      <c r="A136" s="177" t="s">
        <v>161</v>
      </c>
      <c r="B136" s="186" t="s">
        <v>233</v>
      </c>
      <c r="C136" s="205" t="s">
        <v>56</v>
      </c>
      <c r="D136" s="68" t="s">
        <v>148</v>
      </c>
      <c r="E136" s="69">
        <f>SUM(E137:E141)</f>
        <v>1625</v>
      </c>
      <c r="F136" s="69">
        <f>SUM(F137:F141)</f>
        <v>0</v>
      </c>
      <c r="G136" s="69">
        <f>SUM(G137:G141)</f>
        <v>0</v>
      </c>
      <c r="H136" s="69">
        <f>SUM(H137:H141)</f>
        <v>0</v>
      </c>
      <c r="I136" s="69">
        <f>SUM(I137:I141)</f>
        <v>1625</v>
      </c>
      <c r="J136" s="178" t="s">
        <v>234</v>
      </c>
      <c r="K136" s="179" t="s">
        <v>156</v>
      </c>
      <c r="L136" s="187" t="s">
        <v>193</v>
      </c>
      <c r="M136" s="174" t="s">
        <v>346</v>
      </c>
      <c r="N136" s="226" t="s">
        <v>372</v>
      </c>
      <c r="O136" s="68" t="s">
        <v>3</v>
      </c>
      <c r="P136" s="71">
        <f>SUM(P137:P141)</f>
        <v>1646.623</v>
      </c>
      <c r="Q136" s="71">
        <f t="shared" ref="Q136:T136" si="49">SUM(Q137:Q141)</f>
        <v>0</v>
      </c>
      <c r="R136" s="71">
        <f t="shared" si="49"/>
        <v>0</v>
      </c>
      <c r="S136" s="71">
        <f t="shared" si="49"/>
        <v>0</v>
      </c>
      <c r="T136" s="71">
        <f t="shared" si="49"/>
        <v>1646.623</v>
      </c>
    </row>
    <row r="137" spans="1:20" s="60" customFormat="1" x14ac:dyDescent="0.2">
      <c r="A137" s="145"/>
      <c r="B137" s="145"/>
      <c r="C137" s="167"/>
      <c r="D137" s="68">
        <v>2021</v>
      </c>
      <c r="E137" s="69">
        <f>SUM(F137:I137)</f>
        <v>1353</v>
      </c>
      <c r="F137" s="69">
        <v>0</v>
      </c>
      <c r="G137" s="69">
        <v>0</v>
      </c>
      <c r="H137" s="69">
        <v>0</v>
      </c>
      <c r="I137" s="69">
        <v>1353</v>
      </c>
      <c r="J137" s="147"/>
      <c r="K137" s="150"/>
      <c r="L137" s="188"/>
      <c r="M137" s="174"/>
      <c r="N137" s="227"/>
      <c r="O137" s="68">
        <v>2021</v>
      </c>
      <c r="P137" s="58">
        <f t="shared" ref="P137:P141" si="50">SUM(Q137:T137)</f>
        <v>1346.691</v>
      </c>
      <c r="Q137" s="58">
        <v>0</v>
      </c>
      <c r="R137" s="58">
        <v>0</v>
      </c>
      <c r="S137" s="58">
        <v>0</v>
      </c>
      <c r="T137" s="95">
        <v>1346.691</v>
      </c>
    </row>
    <row r="138" spans="1:20" s="60" customFormat="1" x14ac:dyDescent="0.2">
      <c r="A138" s="145"/>
      <c r="B138" s="145"/>
      <c r="C138" s="167"/>
      <c r="D138" s="68">
        <v>2022</v>
      </c>
      <c r="E138" s="69">
        <f>SUM(F138:I138)</f>
        <v>272</v>
      </c>
      <c r="F138" s="69">
        <v>0</v>
      </c>
      <c r="G138" s="69">
        <v>0</v>
      </c>
      <c r="H138" s="69">
        <v>0</v>
      </c>
      <c r="I138" s="69">
        <v>272</v>
      </c>
      <c r="J138" s="147"/>
      <c r="K138" s="150"/>
      <c r="L138" s="188"/>
      <c r="M138" s="174"/>
      <c r="N138" s="227"/>
      <c r="O138" s="68">
        <v>2022</v>
      </c>
      <c r="P138" s="65">
        <f t="shared" si="50"/>
        <v>299.93200000000002</v>
      </c>
      <c r="Q138" s="58">
        <v>0</v>
      </c>
      <c r="R138" s="65">
        <v>0</v>
      </c>
      <c r="S138" s="58">
        <v>0</v>
      </c>
      <c r="T138" s="96">
        <v>299.93200000000002</v>
      </c>
    </row>
    <row r="139" spans="1:20" s="60" customFormat="1" x14ac:dyDescent="0.2">
      <c r="A139" s="145"/>
      <c r="B139" s="145"/>
      <c r="C139" s="167"/>
      <c r="D139" s="68">
        <v>2023</v>
      </c>
      <c r="E139" s="69">
        <f>SUM(F139:I139)</f>
        <v>0</v>
      </c>
      <c r="F139" s="69">
        <v>0</v>
      </c>
      <c r="G139" s="69">
        <v>0</v>
      </c>
      <c r="H139" s="69">
        <v>0</v>
      </c>
      <c r="I139" s="69">
        <v>0</v>
      </c>
      <c r="J139" s="147"/>
      <c r="K139" s="150"/>
      <c r="L139" s="188"/>
      <c r="M139" s="174"/>
      <c r="N139" s="227"/>
      <c r="O139" s="68">
        <v>2023</v>
      </c>
      <c r="P139" s="65">
        <f t="shared" si="50"/>
        <v>0</v>
      </c>
      <c r="Q139" s="73"/>
      <c r="R139" s="73"/>
      <c r="S139" s="73"/>
      <c r="T139" s="74"/>
    </row>
    <row r="140" spans="1:20" s="60" customFormat="1" x14ac:dyDescent="0.2">
      <c r="A140" s="145"/>
      <c r="B140" s="145"/>
      <c r="C140" s="167"/>
      <c r="D140" s="68">
        <v>2024</v>
      </c>
      <c r="E140" s="69">
        <f>SUM(F140:I140)</f>
        <v>0</v>
      </c>
      <c r="F140" s="69">
        <v>0</v>
      </c>
      <c r="G140" s="69">
        <v>0</v>
      </c>
      <c r="H140" s="69">
        <v>0</v>
      </c>
      <c r="I140" s="69">
        <v>0</v>
      </c>
      <c r="J140" s="147"/>
      <c r="K140" s="150"/>
      <c r="L140" s="188"/>
      <c r="M140" s="174"/>
      <c r="N140" s="227"/>
      <c r="O140" s="68">
        <v>2024</v>
      </c>
      <c r="P140" s="65">
        <f t="shared" si="50"/>
        <v>0</v>
      </c>
      <c r="Q140" s="73"/>
      <c r="R140" s="73"/>
      <c r="S140" s="73"/>
      <c r="T140" s="74"/>
    </row>
    <row r="141" spans="1:20" s="60" customFormat="1" ht="14.25" customHeight="1" x14ac:dyDescent="0.2">
      <c r="A141" s="146"/>
      <c r="B141" s="145"/>
      <c r="C141" s="167"/>
      <c r="D141" s="92">
        <v>2025</v>
      </c>
      <c r="E141" s="69">
        <f>SUM(F141:I141)</f>
        <v>0</v>
      </c>
      <c r="F141" s="69">
        <v>0</v>
      </c>
      <c r="G141" s="69">
        <v>0</v>
      </c>
      <c r="H141" s="69">
        <v>0</v>
      </c>
      <c r="I141" s="97">
        <v>0</v>
      </c>
      <c r="J141" s="149"/>
      <c r="K141" s="150"/>
      <c r="L141" s="189"/>
      <c r="M141" s="174"/>
      <c r="N141" s="169"/>
      <c r="O141" s="92">
        <v>2025</v>
      </c>
      <c r="P141" s="93">
        <f t="shared" si="50"/>
        <v>0</v>
      </c>
      <c r="Q141" s="73"/>
      <c r="R141" s="73"/>
      <c r="S141" s="73"/>
      <c r="T141" s="74"/>
    </row>
    <row r="142" spans="1:20" s="60" customFormat="1" ht="66" customHeight="1" x14ac:dyDescent="0.2">
      <c r="A142" s="177" t="s">
        <v>323</v>
      </c>
      <c r="B142" s="180" t="s">
        <v>158</v>
      </c>
      <c r="C142" s="205" t="s">
        <v>146</v>
      </c>
      <c r="D142" s="68" t="s">
        <v>148</v>
      </c>
      <c r="E142" s="69">
        <f>SUM(E143:E147)</f>
        <v>10000</v>
      </c>
      <c r="F142" s="69">
        <f>SUM(F143:F147)</f>
        <v>0</v>
      </c>
      <c r="G142" s="69">
        <f>SUM(G143:G147)</f>
        <v>0</v>
      </c>
      <c r="H142" s="69">
        <f>SUM(H143:H147)</f>
        <v>0</v>
      </c>
      <c r="I142" s="69">
        <f>SUM(I143:I147)</f>
        <v>10000</v>
      </c>
      <c r="J142" s="178" t="s">
        <v>159</v>
      </c>
      <c r="K142" s="182" t="s">
        <v>160</v>
      </c>
      <c r="L142" s="179" t="s">
        <v>193</v>
      </c>
      <c r="M142" s="152" t="s">
        <v>347</v>
      </c>
      <c r="N142" s="226" t="s">
        <v>373</v>
      </c>
      <c r="O142" s="68" t="s">
        <v>3</v>
      </c>
      <c r="P142" s="71">
        <f>SUM(P143:P147)</f>
        <v>22.5</v>
      </c>
      <c r="Q142" s="71">
        <f t="shared" ref="Q142:T142" si="51">SUM(Q143:Q147)</f>
        <v>0</v>
      </c>
      <c r="R142" s="71">
        <f t="shared" si="51"/>
        <v>0</v>
      </c>
      <c r="S142" s="71">
        <f t="shared" si="51"/>
        <v>0</v>
      </c>
      <c r="T142" s="71">
        <f t="shared" si="51"/>
        <v>22.5</v>
      </c>
    </row>
    <row r="143" spans="1:20" s="60" customFormat="1" x14ac:dyDescent="0.2">
      <c r="A143" s="145"/>
      <c r="B143" s="167"/>
      <c r="C143" s="167"/>
      <c r="D143" s="68">
        <v>2021</v>
      </c>
      <c r="E143" s="69">
        <f>SUM(F143:I143)</f>
        <v>0</v>
      </c>
      <c r="F143" s="69">
        <v>0</v>
      </c>
      <c r="G143" s="69">
        <v>0</v>
      </c>
      <c r="H143" s="69">
        <v>0</v>
      </c>
      <c r="I143" s="69">
        <v>0</v>
      </c>
      <c r="J143" s="147"/>
      <c r="K143" s="172"/>
      <c r="L143" s="150"/>
      <c r="M143" s="152"/>
      <c r="N143" s="227"/>
      <c r="O143" s="68">
        <v>2021</v>
      </c>
      <c r="P143" s="58">
        <f t="shared" ref="P143:P147" si="52">SUM(Q143:T143)</f>
        <v>0</v>
      </c>
      <c r="Q143" s="58">
        <v>0</v>
      </c>
      <c r="R143" s="58">
        <v>0</v>
      </c>
      <c r="S143" s="58">
        <v>0</v>
      </c>
      <c r="T143" s="58">
        <v>0</v>
      </c>
    </row>
    <row r="144" spans="1:20" s="60" customFormat="1" x14ac:dyDescent="0.2">
      <c r="A144" s="145"/>
      <c r="B144" s="167"/>
      <c r="C144" s="167"/>
      <c r="D144" s="68">
        <v>2022</v>
      </c>
      <c r="E144" s="69">
        <f>SUM(F144:I144)</f>
        <v>9000</v>
      </c>
      <c r="F144" s="69">
        <v>0</v>
      </c>
      <c r="G144" s="69">
        <v>0</v>
      </c>
      <c r="H144" s="69">
        <v>0</v>
      </c>
      <c r="I144" s="69">
        <v>9000</v>
      </c>
      <c r="J144" s="147"/>
      <c r="K144" s="172"/>
      <c r="L144" s="150"/>
      <c r="M144" s="152"/>
      <c r="N144" s="227"/>
      <c r="O144" s="68">
        <v>2022</v>
      </c>
      <c r="P144" s="65">
        <v>22.5</v>
      </c>
      <c r="Q144" s="66">
        <v>0</v>
      </c>
      <c r="R144" s="66">
        <v>0</v>
      </c>
      <c r="S144" s="66">
        <v>0</v>
      </c>
      <c r="T144" s="65">
        <v>22.5</v>
      </c>
    </row>
    <row r="145" spans="1:20" s="60" customFormat="1" x14ac:dyDescent="0.2">
      <c r="A145" s="145"/>
      <c r="B145" s="167"/>
      <c r="C145" s="167"/>
      <c r="D145" s="68">
        <v>2023</v>
      </c>
      <c r="E145" s="69">
        <f>SUM(F145:I145)</f>
        <v>1000</v>
      </c>
      <c r="F145" s="69">
        <v>0</v>
      </c>
      <c r="G145" s="69">
        <v>0</v>
      </c>
      <c r="H145" s="69">
        <v>0</v>
      </c>
      <c r="I145" s="69">
        <v>1000</v>
      </c>
      <c r="J145" s="147"/>
      <c r="K145" s="172"/>
      <c r="L145" s="150"/>
      <c r="M145" s="152"/>
      <c r="N145" s="227"/>
      <c r="O145" s="68">
        <v>2023</v>
      </c>
      <c r="P145" s="65">
        <f t="shared" si="52"/>
        <v>0</v>
      </c>
      <c r="Q145" s="73"/>
      <c r="R145" s="73"/>
      <c r="S145" s="73"/>
      <c r="T145" s="74"/>
    </row>
    <row r="146" spans="1:20" s="60" customFormat="1" x14ac:dyDescent="0.2">
      <c r="A146" s="145"/>
      <c r="B146" s="167"/>
      <c r="C146" s="167"/>
      <c r="D146" s="68">
        <v>2024</v>
      </c>
      <c r="E146" s="69">
        <f>SUM(F146:I146)</f>
        <v>0</v>
      </c>
      <c r="F146" s="69">
        <v>0</v>
      </c>
      <c r="G146" s="69">
        <v>0</v>
      </c>
      <c r="H146" s="69">
        <v>0</v>
      </c>
      <c r="I146" s="69">
        <v>0</v>
      </c>
      <c r="J146" s="147"/>
      <c r="K146" s="172"/>
      <c r="L146" s="150"/>
      <c r="M146" s="152"/>
      <c r="N146" s="227"/>
      <c r="O146" s="68">
        <v>2024</v>
      </c>
      <c r="P146" s="65">
        <f t="shared" si="52"/>
        <v>0</v>
      </c>
      <c r="Q146" s="73"/>
      <c r="R146" s="73"/>
      <c r="S146" s="73"/>
      <c r="T146" s="74"/>
    </row>
    <row r="147" spans="1:20" s="60" customFormat="1" ht="10.5" customHeight="1" x14ac:dyDescent="0.2">
      <c r="A147" s="146"/>
      <c r="B147" s="167"/>
      <c r="C147" s="167"/>
      <c r="D147" s="68">
        <v>2025</v>
      </c>
      <c r="E147" s="69">
        <f>SUM(F147:I147)</f>
        <v>0</v>
      </c>
      <c r="F147" s="69">
        <v>0</v>
      </c>
      <c r="G147" s="69">
        <v>0</v>
      </c>
      <c r="H147" s="69">
        <v>0</v>
      </c>
      <c r="I147" s="69">
        <v>0</v>
      </c>
      <c r="J147" s="149"/>
      <c r="K147" s="172"/>
      <c r="L147" s="151"/>
      <c r="M147" s="176"/>
      <c r="N147" s="169"/>
      <c r="O147" s="92">
        <v>2025</v>
      </c>
      <c r="P147" s="93">
        <f t="shared" si="52"/>
        <v>0</v>
      </c>
      <c r="Q147" s="73"/>
      <c r="R147" s="73"/>
      <c r="S147" s="73"/>
      <c r="T147" s="74"/>
    </row>
    <row r="148" spans="1:20" s="60" customFormat="1" ht="126" customHeight="1" x14ac:dyDescent="0.2">
      <c r="A148" s="177" t="s">
        <v>324</v>
      </c>
      <c r="B148" s="180" t="s">
        <v>162</v>
      </c>
      <c r="C148" s="205" t="s">
        <v>163</v>
      </c>
      <c r="D148" s="68" t="s">
        <v>148</v>
      </c>
      <c r="E148" s="69">
        <f>SUM(E149:E153)</f>
        <v>13580</v>
      </c>
      <c r="F148" s="69">
        <f>SUM(F149:F153)</f>
        <v>0</v>
      </c>
      <c r="G148" s="69">
        <f>SUM(G149:G153)</f>
        <v>0</v>
      </c>
      <c r="H148" s="69">
        <f>SUM(H149:H153)</f>
        <v>0</v>
      </c>
      <c r="I148" s="69"/>
      <c r="J148" s="178" t="s">
        <v>235</v>
      </c>
      <c r="K148" s="182" t="s">
        <v>164</v>
      </c>
      <c r="L148" s="179" t="s">
        <v>193</v>
      </c>
      <c r="M148" s="208" t="s">
        <v>348</v>
      </c>
      <c r="N148" s="226" t="s">
        <v>374</v>
      </c>
      <c r="O148" s="68" t="s">
        <v>3</v>
      </c>
      <c r="P148" s="71">
        <f>SUM(P149:P153)</f>
        <v>570</v>
      </c>
      <c r="Q148" s="71">
        <f t="shared" ref="Q148:T148" si="53">SUM(Q149:Q153)</f>
        <v>0</v>
      </c>
      <c r="R148" s="71">
        <f t="shared" si="53"/>
        <v>0</v>
      </c>
      <c r="S148" s="71">
        <f t="shared" si="53"/>
        <v>0</v>
      </c>
      <c r="T148" s="71">
        <f t="shared" si="53"/>
        <v>570</v>
      </c>
    </row>
    <row r="149" spans="1:20" s="60" customFormat="1" x14ac:dyDescent="0.2">
      <c r="A149" s="145"/>
      <c r="B149" s="167"/>
      <c r="C149" s="167"/>
      <c r="D149" s="68">
        <v>2021</v>
      </c>
      <c r="E149" s="69">
        <f>SUM(F149:I149)</f>
        <v>0</v>
      </c>
      <c r="F149" s="69">
        <v>0</v>
      </c>
      <c r="G149" s="69">
        <v>0</v>
      </c>
      <c r="H149" s="69">
        <v>0</v>
      </c>
      <c r="I149" s="69">
        <v>0</v>
      </c>
      <c r="J149" s="147"/>
      <c r="K149" s="172"/>
      <c r="L149" s="150"/>
      <c r="M149" s="183"/>
      <c r="N149" s="227"/>
      <c r="O149" s="68">
        <v>2021</v>
      </c>
      <c r="P149" s="58">
        <f t="shared" ref="P149:P153" si="54">SUM(Q149:T149)</f>
        <v>0</v>
      </c>
      <c r="Q149" s="58">
        <v>0</v>
      </c>
      <c r="R149" s="58">
        <v>0</v>
      </c>
      <c r="S149" s="58">
        <v>0</v>
      </c>
      <c r="T149" s="58">
        <v>0</v>
      </c>
    </row>
    <row r="150" spans="1:20" s="60" customFormat="1" x14ac:dyDescent="0.2">
      <c r="A150" s="145"/>
      <c r="B150" s="167"/>
      <c r="C150" s="167"/>
      <c r="D150" s="68">
        <v>2022</v>
      </c>
      <c r="E150" s="69">
        <f>SUM(F150:I150)</f>
        <v>0</v>
      </c>
      <c r="F150" s="69">
        <v>0</v>
      </c>
      <c r="G150" s="69">
        <v>0</v>
      </c>
      <c r="H150" s="69">
        <v>0</v>
      </c>
      <c r="I150" s="69">
        <v>0</v>
      </c>
      <c r="J150" s="147"/>
      <c r="K150" s="172"/>
      <c r="L150" s="150"/>
      <c r="M150" s="183"/>
      <c r="N150" s="227"/>
      <c r="O150" s="68">
        <v>2022</v>
      </c>
      <c r="P150" s="65">
        <f t="shared" si="54"/>
        <v>570</v>
      </c>
      <c r="Q150" s="66">
        <v>0</v>
      </c>
      <c r="R150" s="66">
        <v>0</v>
      </c>
      <c r="S150" s="66">
        <v>0</v>
      </c>
      <c r="T150" s="66">
        <v>570</v>
      </c>
    </row>
    <row r="151" spans="1:20" s="60" customFormat="1" x14ac:dyDescent="0.2">
      <c r="A151" s="145"/>
      <c r="B151" s="167"/>
      <c r="C151" s="167"/>
      <c r="D151" s="68">
        <v>2023</v>
      </c>
      <c r="E151" s="69">
        <f>SUM(F151:I151)</f>
        <v>150</v>
      </c>
      <c r="F151" s="69">
        <v>0</v>
      </c>
      <c r="G151" s="69">
        <v>0</v>
      </c>
      <c r="H151" s="69">
        <v>0</v>
      </c>
      <c r="I151" s="69">
        <v>150</v>
      </c>
      <c r="J151" s="147"/>
      <c r="K151" s="172"/>
      <c r="L151" s="150"/>
      <c r="M151" s="183"/>
      <c r="N151" s="227"/>
      <c r="O151" s="68">
        <v>2023</v>
      </c>
      <c r="P151" s="65">
        <f t="shared" si="54"/>
        <v>0</v>
      </c>
      <c r="Q151" s="73"/>
      <c r="R151" s="73"/>
      <c r="S151" s="73"/>
      <c r="T151" s="74"/>
    </row>
    <row r="152" spans="1:20" s="60" customFormat="1" x14ac:dyDescent="0.2">
      <c r="A152" s="145"/>
      <c r="B152" s="167"/>
      <c r="C152" s="167"/>
      <c r="D152" s="68">
        <v>2024</v>
      </c>
      <c r="E152" s="69">
        <f>SUM(F152:I152)</f>
        <v>5500</v>
      </c>
      <c r="F152" s="69">
        <v>0</v>
      </c>
      <c r="G152" s="69">
        <v>0</v>
      </c>
      <c r="H152" s="69">
        <v>0</v>
      </c>
      <c r="I152" s="69">
        <v>5500</v>
      </c>
      <c r="J152" s="147"/>
      <c r="K152" s="172"/>
      <c r="L152" s="150"/>
      <c r="M152" s="183"/>
      <c r="N152" s="227"/>
      <c r="O152" s="68">
        <v>2024</v>
      </c>
      <c r="P152" s="65">
        <f t="shared" si="54"/>
        <v>0</v>
      </c>
      <c r="Q152" s="73"/>
      <c r="R152" s="73"/>
      <c r="S152" s="73"/>
      <c r="T152" s="74"/>
    </row>
    <row r="153" spans="1:20" s="60" customFormat="1" ht="10.5" customHeight="1" x14ac:dyDescent="0.2">
      <c r="A153" s="146"/>
      <c r="B153" s="206"/>
      <c r="C153" s="206"/>
      <c r="D153" s="92">
        <v>2025</v>
      </c>
      <c r="E153" s="97">
        <f>SUM(F153:I153)</f>
        <v>7930</v>
      </c>
      <c r="F153" s="97">
        <v>0</v>
      </c>
      <c r="G153" s="97">
        <v>0</v>
      </c>
      <c r="H153" s="97">
        <v>0</v>
      </c>
      <c r="I153" s="97">
        <v>7930</v>
      </c>
      <c r="J153" s="147"/>
      <c r="K153" s="207"/>
      <c r="L153" s="150"/>
      <c r="M153" s="183"/>
      <c r="N153" s="227"/>
      <c r="O153" s="92">
        <v>2025</v>
      </c>
      <c r="P153" s="93">
        <f t="shared" si="54"/>
        <v>0</v>
      </c>
      <c r="Q153" s="98"/>
      <c r="R153" s="98"/>
      <c r="S153" s="98"/>
      <c r="T153" s="82"/>
    </row>
    <row r="154" spans="1:20" ht="18" x14ac:dyDescent="0.2">
      <c r="A154" s="27" t="s">
        <v>41</v>
      </c>
      <c r="B154" s="234" t="s">
        <v>42</v>
      </c>
      <c r="C154" s="235"/>
      <c r="D154" s="235"/>
      <c r="E154" s="235"/>
      <c r="F154" s="235"/>
      <c r="G154" s="235"/>
      <c r="H154" s="235"/>
      <c r="I154" s="235"/>
      <c r="J154" s="235"/>
      <c r="K154" s="235"/>
      <c r="L154" s="235"/>
      <c r="M154" s="235"/>
      <c r="N154" s="236"/>
      <c r="O154" s="236"/>
      <c r="P154" s="236"/>
      <c r="Q154" s="236"/>
      <c r="R154" s="236"/>
      <c r="S154" s="236"/>
      <c r="T154" s="236"/>
    </row>
    <row r="155" spans="1:20" x14ac:dyDescent="0.2">
      <c r="A155" s="24" t="s">
        <v>43</v>
      </c>
      <c r="B155" s="237" t="s">
        <v>44</v>
      </c>
      <c r="C155" s="238"/>
      <c r="D155" s="238"/>
      <c r="E155" s="238"/>
      <c r="F155" s="238"/>
      <c r="G155" s="238"/>
      <c r="H155" s="238"/>
      <c r="I155" s="238"/>
      <c r="J155" s="238"/>
      <c r="K155" s="238"/>
      <c r="L155" s="238"/>
      <c r="M155" s="238"/>
      <c r="N155" s="239"/>
      <c r="O155" s="239"/>
      <c r="P155" s="239"/>
      <c r="Q155" s="239"/>
      <c r="R155" s="239"/>
      <c r="S155" s="239"/>
      <c r="T155" s="240"/>
    </row>
    <row r="156" spans="1:20" s="60" customFormat="1" ht="119.25" customHeight="1" x14ac:dyDescent="0.2">
      <c r="A156" s="144" t="s">
        <v>45</v>
      </c>
      <c r="B156" s="147" t="s">
        <v>129</v>
      </c>
      <c r="C156" s="148">
        <v>2021</v>
      </c>
      <c r="D156" s="55" t="s">
        <v>3</v>
      </c>
      <c r="E156" s="56">
        <f>SUM(E157:E161)</f>
        <v>15000</v>
      </c>
      <c r="F156" s="56">
        <f>SUM(F157:F161)</f>
        <v>0</v>
      </c>
      <c r="G156" s="56">
        <f>SUM(G157:G161)</f>
        <v>0</v>
      </c>
      <c r="H156" s="56">
        <f>SUM(H157:H161)</f>
        <v>0</v>
      </c>
      <c r="I156" s="56">
        <f>SUM(I157:I161)</f>
        <v>15000</v>
      </c>
      <c r="J156" s="147" t="s">
        <v>236</v>
      </c>
      <c r="K156" s="148" t="s">
        <v>102</v>
      </c>
      <c r="L156" s="148" t="s">
        <v>109</v>
      </c>
      <c r="M156" s="152" t="s">
        <v>237</v>
      </c>
      <c r="N156" s="170" t="s">
        <v>375</v>
      </c>
      <c r="O156" s="68" t="s">
        <v>3</v>
      </c>
      <c r="P156" s="71">
        <f>SUM(P157:P161)</f>
        <v>0</v>
      </c>
      <c r="Q156" s="71">
        <f t="shared" ref="Q156:T156" si="55">SUM(Q157:Q161)</f>
        <v>0</v>
      </c>
      <c r="R156" s="71">
        <f t="shared" si="55"/>
        <v>0</v>
      </c>
      <c r="S156" s="71">
        <f t="shared" si="55"/>
        <v>0</v>
      </c>
      <c r="T156" s="71">
        <f t="shared" si="55"/>
        <v>0</v>
      </c>
    </row>
    <row r="157" spans="1:20" s="60" customFormat="1" x14ac:dyDescent="0.2">
      <c r="A157" s="145"/>
      <c r="B157" s="145"/>
      <c r="C157" s="145"/>
      <c r="D157" s="61">
        <v>2021</v>
      </c>
      <c r="E157" s="62">
        <f>SUM(F157:I157)</f>
        <v>15000</v>
      </c>
      <c r="F157" s="62">
        <v>0</v>
      </c>
      <c r="G157" s="62">
        <v>0</v>
      </c>
      <c r="H157" s="62">
        <v>0</v>
      </c>
      <c r="I157" s="62">
        <v>15000</v>
      </c>
      <c r="J157" s="147"/>
      <c r="K157" s="150"/>
      <c r="L157" s="150"/>
      <c r="M157" s="153"/>
      <c r="N157" s="170"/>
      <c r="O157" s="68">
        <v>2021</v>
      </c>
      <c r="P157" s="58">
        <f t="shared" ref="P157:P215" si="56">SUM(Q157:T157)</f>
        <v>0</v>
      </c>
      <c r="Q157" s="59">
        <v>0</v>
      </c>
      <c r="R157" s="58">
        <v>0</v>
      </c>
      <c r="S157" s="58">
        <v>0</v>
      </c>
      <c r="T157" s="58">
        <v>0</v>
      </c>
    </row>
    <row r="158" spans="1:20" s="60" customFormat="1" x14ac:dyDescent="0.2">
      <c r="A158" s="145"/>
      <c r="B158" s="145"/>
      <c r="C158" s="145"/>
      <c r="D158" s="61">
        <v>2022</v>
      </c>
      <c r="E158" s="62">
        <f t="shared" ref="E158:E197" si="57">SUM(F158:I158)</f>
        <v>0</v>
      </c>
      <c r="F158" s="62">
        <v>0</v>
      </c>
      <c r="G158" s="62">
        <v>0</v>
      </c>
      <c r="H158" s="62">
        <v>0</v>
      </c>
      <c r="I158" s="62">
        <v>0</v>
      </c>
      <c r="J158" s="147"/>
      <c r="K158" s="150"/>
      <c r="L158" s="150"/>
      <c r="M158" s="153"/>
      <c r="N158" s="170"/>
      <c r="O158" s="68">
        <v>2022</v>
      </c>
      <c r="P158" s="65">
        <f t="shared" si="56"/>
        <v>0</v>
      </c>
      <c r="Q158" s="66">
        <v>0</v>
      </c>
      <c r="R158" s="66">
        <v>0</v>
      </c>
      <c r="S158" s="66">
        <v>0</v>
      </c>
      <c r="T158" s="66">
        <v>0</v>
      </c>
    </row>
    <row r="159" spans="1:20" s="60" customFormat="1" x14ac:dyDescent="0.2">
      <c r="A159" s="145"/>
      <c r="B159" s="145"/>
      <c r="C159" s="145"/>
      <c r="D159" s="61">
        <v>2023</v>
      </c>
      <c r="E159" s="62">
        <f t="shared" si="57"/>
        <v>0</v>
      </c>
      <c r="F159" s="62">
        <v>0</v>
      </c>
      <c r="G159" s="62">
        <v>0</v>
      </c>
      <c r="H159" s="62">
        <v>0</v>
      </c>
      <c r="I159" s="62">
        <v>0</v>
      </c>
      <c r="J159" s="147"/>
      <c r="K159" s="150"/>
      <c r="L159" s="150"/>
      <c r="M159" s="153"/>
      <c r="N159" s="170"/>
      <c r="O159" s="68">
        <v>2023</v>
      </c>
      <c r="P159" s="65">
        <f t="shared" si="56"/>
        <v>0</v>
      </c>
      <c r="Q159" s="86"/>
      <c r="R159" s="86"/>
      <c r="S159" s="86"/>
      <c r="T159" s="74"/>
    </row>
    <row r="160" spans="1:20" s="60" customFormat="1" x14ac:dyDescent="0.2">
      <c r="A160" s="145"/>
      <c r="B160" s="145"/>
      <c r="C160" s="145"/>
      <c r="D160" s="61">
        <v>2024</v>
      </c>
      <c r="E160" s="62">
        <f t="shared" si="57"/>
        <v>0</v>
      </c>
      <c r="F160" s="62">
        <v>0</v>
      </c>
      <c r="G160" s="62">
        <v>0</v>
      </c>
      <c r="H160" s="62">
        <v>0</v>
      </c>
      <c r="I160" s="62">
        <v>0</v>
      </c>
      <c r="J160" s="147"/>
      <c r="K160" s="150"/>
      <c r="L160" s="150"/>
      <c r="M160" s="153"/>
      <c r="N160" s="170"/>
      <c r="O160" s="68">
        <v>2024</v>
      </c>
      <c r="P160" s="65">
        <f t="shared" si="56"/>
        <v>0</v>
      </c>
      <c r="Q160" s="86"/>
      <c r="R160" s="86"/>
      <c r="S160" s="86"/>
      <c r="T160" s="74"/>
    </row>
    <row r="161" spans="1:20" s="60" customFormat="1" ht="21.75" customHeight="1" x14ac:dyDescent="0.2">
      <c r="A161" s="146"/>
      <c r="B161" s="146"/>
      <c r="C161" s="146"/>
      <c r="D161" s="61">
        <v>2025</v>
      </c>
      <c r="E161" s="62">
        <f t="shared" si="57"/>
        <v>0</v>
      </c>
      <c r="F161" s="62">
        <v>0</v>
      </c>
      <c r="G161" s="62">
        <v>0</v>
      </c>
      <c r="H161" s="62">
        <v>0</v>
      </c>
      <c r="I161" s="62">
        <v>0</v>
      </c>
      <c r="J161" s="149"/>
      <c r="K161" s="151"/>
      <c r="L161" s="151"/>
      <c r="M161" s="154"/>
      <c r="N161" s="170"/>
      <c r="O161" s="68">
        <v>2025</v>
      </c>
      <c r="P161" s="65">
        <f t="shared" si="56"/>
        <v>0</v>
      </c>
      <c r="Q161" s="86"/>
      <c r="R161" s="86"/>
      <c r="S161" s="86"/>
      <c r="T161" s="74"/>
    </row>
    <row r="162" spans="1:20" s="60" customFormat="1" ht="59.25" customHeight="1" x14ac:dyDescent="0.2">
      <c r="A162" s="177" t="s">
        <v>46</v>
      </c>
      <c r="B162" s="178" t="s">
        <v>128</v>
      </c>
      <c r="C162" s="179" t="s">
        <v>75</v>
      </c>
      <c r="D162" s="61" t="s">
        <v>3</v>
      </c>
      <c r="E162" s="62">
        <f>SUM(E163:E167)</f>
        <v>84310.1</v>
      </c>
      <c r="F162" s="62">
        <f>SUM(F163:F167)</f>
        <v>18874.799999999996</v>
      </c>
      <c r="G162" s="62">
        <f>SUM(G163:G167)</f>
        <v>65435.3</v>
      </c>
      <c r="H162" s="62">
        <f>SUM(H163:H167)</f>
        <v>0</v>
      </c>
      <c r="I162" s="62">
        <f>SUM(I163:I167)</f>
        <v>0</v>
      </c>
      <c r="J162" s="178" t="s">
        <v>238</v>
      </c>
      <c r="K162" s="179" t="s">
        <v>109</v>
      </c>
      <c r="L162" s="179" t="s">
        <v>109</v>
      </c>
      <c r="M162" s="175" t="s">
        <v>131</v>
      </c>
      <c r="N162" s="226" t="s">
        <v>376</v>
      </c>
      <c r="O162" s="68" t="s">
        <v>3</v>
      </c>
      <c r="P162" s="99">
        <f>SUM(P163:P167)</f>
        <v>59705.599999999999</v>
      </c>
      <c r="Q162" s="99">
        <f t="shared" ref="Q162:T162" si="58">SUM(Q163:Q167)</f>
        <v>15251.1</v>
      </c>
      <c r="R162" s="99">
        <f t="shared" si="58"/>
        <v>44454.5</v>
      </c>
      <c r="S162" s="99">
        <f t="shared" si="58"/>
        <v>0</v>
      </c>
      <c r="T162" s="99">
        <f t="shared" si="58"/>
        <v>0</v>
      </c>
    </row>
    <row r="163" spans="1:20" s="60" customFormat="1" x14ac:dyDescent="0.2">
      <c r="A163" s="145"/>
      <c r="B163" s="145"/>
      <c r="C163" s="145"/>
      <c r="D163" s="61">
        <v>2021</v>
      </c>
      <c r="E163" s="62">
        <f>F163+G163+H163+I163</f>
        <v>58010.1</v>
      </c>
      <c r="F163" s="62">
        <v>16427.099999999999</v>
      </c>
      <c r="G163" s="62">
        <v>41583</v>
      </c>
      <c r="H163" s="62">
        <v>0</v>
      </c>
      <c r="I163" s="62">
        <v>0</v>
      </c>
      <c r="J163" s="147"/>
      <c r="K163" s="150"/>
      <c r="L163" s="150"/>
      <c r="M163" s="153"/>
      <c r="N163" s="227"/>
      <c r="O163" s="68">
        <v>2021</v>
      </c>
      <c r="P163" s="100">
        <f>Q163+R163+S163+T163</f>
        <v>59144.6</v>
      </c>
      <c r="Q163" s="63">
        <v>14690.1</v>
      </c>
      <c r="R163" s="63">
        <v>44454.5</v>
      </c>
      <c r="S163" s="63">
        <v>0</v>
      </c>
      <c r="T163" s="64">
        <v>0</v>
      </c>
    </row>
    <row r="164" spans="1:20" s="60" customFormat="1" x14ac:dyDescent="0.2">
      <c r="A164" s="145"/>
      <c r="B164" s="145"/>
      <c r="C164" s="145"/>
      <c r="D164" s="61">
        <v>2022</v>
      </c>
      <c r="E164" s="62">
        <f t="shared" si="57"/>
        <v>600</v>
      </c>
      <c r="F164" s="62">
        <v>600</v>
      </c>
      <c r="G164" s="62">
        <v>0</v>
      </c>
      <c r="H164" s="62">
        <v>0</v>
      </c>
      <c r="I164" s="62">
        <v>0</v>
      </c>
      <c r="J164" s="147"/>
      <c r="K164" s="150"/>
      <c r="L164" s="150"/>
      <c r="M164" s="153"/>
      <c r="N164" s="227"/>
      <c r="O164" s="68">
        <v>2022</v>
      </c>
      <c r="P164" s="101">
        <f t="shared" ref="P164:P167" si="59">SUM(Q164:T164)</f>
        <v>561</v>
      </c>
      <c r="Q164" s="101">
        <v>561</v>
      </c>
      <c r="R164" s="66">
        <v>0</v>
      </c>
      <c r="S164" s="66">
        <v>0</v>
      </c>
      <c r="T164" s="66">
        <v>0</v>
      </c>
    </row>
    <row r="165" spans="1:20" s="60" customFormat="1" x14ac:dyDescent="0.2">
      <c r="A165" s="145"/>
      <c r="B165" s="145"/>
      <c r="C165" s="145"/>
      <c r="D165" s="61">
        <v>2023</v>
      </c>
      <c r="E165" s="62">
        <f t="shared" si="57"/>
        <v>7700</v>
      </c>
      <c r="F165" s="62">
        <v>553.6</v>
      </c>
      <c r="G165" s="62">
        <v>7146.4</v>
      </c>
      <c r="H165" s="62">
        <v>0</v>
      </c>
      <c r="I165" s="62">
        <v>0</v>
      </c>
      <c r="J165" s="147"/>
      <c r="K165" s="150"/>
      <c r="L165" s="150"/>
      <c r="M165" s="153"/>
      <c r="N165" s="227"/>
      <c r="O165" s="68">
        <v>2023</v>
      </c>
      <c r="P165" s="58">
        <f t="shared" si="59"/>
        <v>0</v>
      </c>
      <c r="Q165" s="102"/>
      <c r="R165" s="102"/>
      <c r="S165" s="102"/>
      <c r="T165" s="95"/>
    </row>
    <row r="166" spans="1:20" s="60" customFormat="1" x14ac:dyDescent="0.2">
      <c r="A166" s="145"/>
      <c r="B166" s="145"/>
      <c r="C166" s="145"/>
      <c r="D166" s="61">
        <v>2024</v>
      </c>
      <c r="E166" s="62">
        <f t="shared" si="57"/>
        <v>18000</v>
      </c>
      <c r="F166" s="62">
        <v>1294.0999999999999</v>
      </c>
      <c r="G166" s="62">
        <v>16705.900000000001</v>
      </c>
      <c r="H166" s="62">
        <v>0</v>
      </c>
      <c r="I166" s="62">
        <v>0</v>
      </c>
      <c r="J166" s="147"/>
      <c r="K166" s="150"/>
      <c r="L166" s="150"/>
      <c r="M166" s="153"/>
      <c r="N166" s="227"/>
      <c r="O166" s="68">
        <v>2024</v>
      </c>
      <c r="P166" s="58">
        <f t="shared" si="59"/>
        <v>0</v>
      </c>
      <c r="Q166" s="102"/>
      <c r="R166" s="102"/>
      <c r="S166" s="102"/>
      <c r="T166" s="95"/>
    </row>
    <row r="167" spans="1:20" s="60" customFormat="1" ht="13.5" customHeight="1" x14ac:dyDescent="0.2">
      <c r="A167" s="146"/>
      <c r="B167" s="146"/>
      <c r="C167" s="146"/>
      <c r="D167" s="61">
        <v>2025</v>
      </c>
      <c r="E167" s="62">
        <f t="shared" si="57"/>
        <v>0</v>
      </c>
      <c r="F167" s="62">
        <v>0</v>
      </c>
      <c r="G167" s="62">
        <v>0</v>
      </c>
      <c r="H167" s="62">
        <v>0</v>
      </c>
      <c r="I167" s="62">
        <v>0</v>
      </c>
      <c r="J167" s="149"/>
      <c r="K167" s="151"/>
      <c r="L167" s="151"/>
      <c r="M167" s="154"/>
      <c r="N167" s="169"/>
      <c r="O167" s="68">
        <v>2025</v>
      </c>
      <c r="P167" s="58">
        <f t="shared" si="59"/>
        <v>0</v>
      </c>
      <c r="Q167" s="102"/>
      <c r="R167" s="102"/>
      <c r="S167" s="102"/>
      <c r="T167" s="95"/>
    </row>
    <row r="168" spans="1:20" s="60" customFormat="1" ht="85.5" customHeight="1" x14ac:dyDescent="0.2">
      <c r="A168" s="177" t="s">
        <v>47</v>
      </c>
      <c r="B168" s="178" t="s">
        <v>239</v>
      </c>
      <c r="C168" s="179" t="s">
        <v>56</v>
      </c>
      <c r="D168" s="61" t="s">
        <v>3</v>
      </c>
      <c r="E168" s="62">
        <f>SUM(E169:E173)</f>
        <v>101369.1</v>
      </c>
      <c r="F168" s="62">
        <f>SUM(F169:F173)</f>
        <v>48929.799999999996</v>
      </c>
      <c r="G168" s="62">
        <f>SUM(G169:G173)</f>
        <v>52439.3</v>
      </c>
      <c r="H168" s="62">
        <f>SUM(H169:H173)</f>
        <v>0</v>
      </c>
      <c r="I168" s="62">
        <f>SUM(I169:I173)</f>
        <v>0</v>
      </c>
      <c r="J168" s="178" t="s">
        <v>240</v>
      </c>
      <c r="K168" s="179" t="s">
        <v>104</v>
      </c>
      <c r="L168" s="179" t="s">
        <v>109</v>
      </c>
      <c r="M168" s="175" t="s">
        <v>132</v>
      </c>
      <c r="N168" s="226" t="s">
        <v>377</v>
      </c>
      <c r="O168" s="68" t="s">
        <v>3</v>
      </c>
      <c r="P168" s="71">
        <f>SUM(P169:P173)</f>
        <v>126730.53602999999</v>
      </c>
      <c r="Q168" s="71">
        <f t="shared" ref="Q168:T168" si="60">SUM(Q169:Q173)</f>
        <v>74291.254740000004</v>
      </c>
      <c r="R168" s="71">
        <f t="shared" si="60"/>
        <v>52439.281289999999</v>
      </c>
      <c r="S168" s="71">
        <f t="shared" si="60"/>
        <v>0</v>
      </c>
      <c r="T168" s="71">
        <f t="shared" si="60"/>
        <v>0</v>
      </c>
    </row>
    <row r="169" spans="1:20" s="60" customFormat="1" ht="61.5" customHeight="1" x14ac:dyDescent="0.2">
      <c r="A169" s="145"/>
      <c r="B169" s="145"/>
      <c r="C169" s="145"/>
      <c r="D169" s="61">
        <v>2021</v>
      </c>
      <c r="E169" s="62">
        <f>SUM(F169:I169)</f>
        <v>41506.6</v>
      </c>
      <c r="F169" s="62">
        <v>2984.1</v>
      </c>
      <c r="G169" s="62">
        <v>38522.5</v>
      </c>
      <c r="H169" s="62">
        <v>0</v>
      </c>
      <c r="I169" s="62">
        <v>0</v>
      </c>
      <c r="J169" s="147"/>
      <c r="K169" s="150"/>
      <c r="L169" s="150"/>
      <c r="M169" s="153"/>
      <c r="N169" s="227"/>
      <c r="O169" s="68">
        <v>2021</v>
      </c>
      <c r="P169" s="75">
        <f t="shared" ref="P169:P172" si="61">SUM(Q169:T169)</f>
        <v>41506.536029999996</v>
      </c>
      <c r="Q169" s="103">
        <f>2984054.74/1000</f>
        <v>2984.05474</v>
      </c>
      <c r="R169" s="103">
        <f>38522481.29/1000</f>
        <v>38522.481289999996</v>
      </c>
      <c r="S169" s="75">
        <v>0</v>
      </c>
      <c r="T169" s="75">
        <v>0</v>
      </c>
    </row>
    <row r="170" spans="1:20" s="60" customFormat="1" ht="48.75" customHeight="1" x14ac:dyDescent="0.2">
      <c r="A170" s="145"/>
      <c r="B170" s="145"/>
      <c r="C170" s="145"/>
      <c r="D170" s="61">
        <v>2022</v>
      </c>
      <c r="E170" s="62">
        <f t="shared" si="57"/>
        <v>59862.5</v>
      </c>
      <c r="F170" s="62">
        <f>37507.2+8438.5</f>
        <v>45945.7</v>
      </c>
      <c r="G170" s="62">
        <v>13916.8</v>
      </c>
      <c r="H170" s="62">
        <v>0</v>
      </c>
      <c r="I170" s="62">
        <v>0</v>
      </c>
      <c r="J170" s="147"/>
      <c r="K170" s="150"/>
      <c r="L170" s="150"/>
      <c r="M170" s="153"/>
      <c r="N170" s="227"/>
      <c r="O170" s="68">
        <v>2022</v>
      </c>
      <c r="P170" s="75">
        <f t="shared" si="61"/>
        <v>85224</v>
      </c>
      <c r="Q170" s="104">
        <v>71307.199999999997</v>
      </c>
      <c r="R170" s="104">
        <v>13916.8</v>
      </c>
      <c r="S170" s="105">
        <v>0</v>
      </c>
      <c r="T170" s="105">
        <v>0</v>
      </c>
    </row>
    <row r="171" spans="1:20" s="60" customFormat="1" ht="68.25" customHeight="1" x14ac:dyDescent="0.2">
      <c r="A171" s="145"/>
      <c r="B171" s="145"/>
      <c r="C171" s="145"/>
      <c r="D171" s="61">
        <v>2023</v>
      </c>
      <c r="E171" s="62">
        <f t="shared" si="57"/>
        <v>0</v>
      </c>
      <c r="F171" s="62">
        <v>0</v>
      </c>
      <c r="G171" s="62">
        <v>0</v>
      </c>
      <c r="H171" s="62">
        <v>0</v>
      </c>
      <c r="I171" s="62">
        <v>0</v>
      </c>
      <c r="J171" s="147"/>
      <c r="K171" s="150"/>
      <c r="L171" s="150"/>
      <c r="M171" s="153"/>
      <c r="N171" s="227"/>
      <c r="O171" s="68">
        <v>2023</v>
      </c>
      <c r="P171" s="75">
        <f t="shared" si="61"/>
        <v>0</v>
      </c>
      <c r="Q171" s="75">
        <f t="shared" ref="Q171:Q172" si="62">SUM(R171:U171)</f>
        <v>0</v>
      </c>
      <c r="R171" s="75">
        <f t="shared" ref="R171:T172" si="63">SUM(S171:V171)</f>
        <v>0</v>
      </c>
      <c r="S171" s="75">
        <f t="shared" si="63"/>
        <v>0</v>
      </c>
      <c r="T171" s="75">
        <f t="shared" si="63"/>
        <v>0</v>
      </c>
    </row>
    <row r="172" spans="1:20" s="60" customFormat="1" ht="112.5" customHeight="1" x14ac:dyDescent="0.2">
      <c r="A172" s="145"/>
      <c r="B172" s="145"/>
      <c r="C172" s="145"/>
      <c r="D172" s="61">
        <v>2024</v>
      </c>
      <c r="E172" s="62">
        <f t="shared" si="57"/>
        <v>0</v>
      </c>
      <c r="F172" s="62">
        <v>0</v>
      </c>
      <c r="G172" s="62">
        <v>0</v>
      </c>
      <c r="H172" s="62">
        <v>0</v>
      </c>
      <c r="I172" s="62">
        <v>0</v>
      </c>
      <c r="J172" s="147"/>
      <c r="K172" s="150"/>
      <c r="L172" s="150"/>
      <c r="M172" s="153"/>
      <c r="N172" s="227"/>
      <c r="O172" s="68">
        <v>2024</v>
      </c>
      <c r="P172" s="75">
        <f t="shared" si="61"/>
        <v>0</v>
      </c>
      <c r="Q172" s="75">
        <f t="shared" si="62"/>
        <v>0</v>
      </c>
      <c r="R172" s="75">
        <f t="shared" si="63"/>
        <v>0</v>
      </c>
      <c r="S172" s="75">
        <f t="shared" si="63"/>
        <v>0</v>
      </c>
      <c r="T172" s="75">
        <f t="shared" si="63"/>
        <v>0</v>
      </c>
    </row>
    <row r="173" spans="1:20" s="60" customFormat="1" ht="112.5" customHeight="1" x14ac:dyDescent="0.2">
      <c r="A173" s="146"/>
      <c r="B173" s="146"/>
      <c r="C173" s="146"/>
      <c r="D173" s="61">
        <v>2025</v>
      </c>
      <c r="E173" s="62">
        <f t="shared" si="57"/>
        <v>0</v>
      </c>
      <c r="F173" s="62">
        <v>0</v>
      </c>
      <c r="G173" s="62">
        <v>0</v>
      </c>
      <c r="H173" s="62">
        <v>0</v>
      </c>
      <c r="I173" s="62">
        <v>0</v>
      </c>
      <c r="J173" s="149"/>
      <c r="K173" s="151"/>
      <c r="L173" s="151"/>
      <c r="M173" s="154"/>
      <c r="N173" s="169"/>
      <c r="O173" s="68">
        <v>2025</v>
      </c>
      <c r="P173" s="75">
        <f t="shared" ref="P173:Q173" si="64">SUM(Q173:T173)</f>
        <v>0</v>
      </c>
      <c r="Q173" s="75">
        <f t="shared" si="64"/>
        <v>0</v>
      </c>
      <c r="R173" s="75">
        <f t="shared" ref="R173:T173" si="65">SUM(S173:V173)</f>
        <v>0</v>
      </c>
      <c r="S173" s="75">
        <f t="shared" si="65"/>
        <v>0</v>
      </c>
      <c r="T173" s="75">
        <f t="shared" si="65"/>
        <v>0</v>
      </c>
    </row>
    <row r="174" spans="1:20" s="60" customFormat="1" ht="119.25" customHeight="1" x14ac:dyDescent="0.2">
      <c r="A174" s="177" t="s">
        <v>48</v>
      </c>
      <c r="B174" s="178" t="s">
        <v>49</v>
      </c>
      <c r="C174" s="179">
        <v>2023</v>
      </c>
      <c r="D174" s="61" t="s">
        <v>3</v>
      </c>
      <c r="E174" s="62">
        <f>SUM(E175:E179)</f>
        <v>15000</v>
      </c>
      <c r="F174" s="62">
        <f>SUM(F175:F179)</f>
        <v>1078.4000000000001</v>
      </c>
      <c r="G174" s="62">
        <f>SUM(G175:G179)</f>
        <v>13921.6</v>
      </c>
      <c r="H174" s="62">
        <f>SUM(H175:H179)</f>
        <v>0</v>
      </c>
      <c r="I174" s="62">
        <f>SUM(I175:I179)</f>
        <v>0</v>
      </c>
      <c r="J174" s="178" t="s">
        <v>241</v>
      </c>
      <c r="K174" s="179" t="s">
        <v>109</v>
      </c>
      <c r="L174" s="179" t="s">
        <v>109</v>
      </c>
      <c r="M174" s="175" t="s">
        <v>130</v>
      </c>
      <c r="N174" s="226" t="s">
        <v>378</v>
      </c>
      <c r="O174" s="68" t="s">
        <v>3</v>
      </c>
      <c r="P174" s="71">
        <f>SUM(P175:P179)</f>
        <v>0</v>
      </c>
      <c r="Q174" s="71">
        <f t="shared" ref="Q174:T174" si="66">SUM(Q175:Q179)</f>
        <v>0</v>
      </c>
      <c r="R174" s="71">
        <f t="shared" si="66"/>
        <v>0</v>
      </c>
      <c r="S174" s="71">
        <f t="shared" si="66"/>
        <v>0</v>
      </c>
      <c r="T174" s="71">
        <f t="shared" si="66"/>
        <v>0</v>
      </c>
    </row>
    <row r="175" spans="1:20" s="60" customFormat="1" x14ac:dyDescent="0.2">
      <c r="A175" s="145"/>
      <c r="B175" s="145"/>
      <c r="C175" s="145"/>
      <c r="D175" s="61">
        <v>2021</v>
      </c>
      <c r="E175" s="62">
        <f>SUM(F175:I175)</f>
        <v>0</v>
      </c>
      <c r="F175" s="62">
        <v>0</v>
      </c>
      <c r="G175" s="62">
        <v>0</v>
      </c>
      <c r="H175" s="62">
        <v>0</v>
      </c>
      <c r="I175" s="62">
        <v>0</v>
      </c>
      <c r="J175" s="147"/>
      <c r="K175" s="150"/>
      <c r="L175" s="150"/>
      <c r="M175" s="153"/>
      <c r="N175" s="227"/>
      <c r="O175" s="68">
        <v>2021</v>
      </c>
      <c r="P175" s="58">
        <f t="shared" ref="P175:P179" si="67">SUM(Q175:T175)</f>
        <v>0</v>
      </c>
      <c r="Q175" s="58">
        <v>0</v>
      </c>
      <c r="R175" s="58">
        <v>0</v>
      </c>
      <c r="S175" s="58">
        <v>0</v>
      </c>
      <c r="T175" s="58">
        <v>0</v>
      </c>
    </row>
    <row r="176" spans="1:20" s="60" customFormat="1" x14ac:dyDescent="0.2">
      <c r="A176" s="145"/>
      <c r="B176" s="145"/>
      <c r="C176" s="145"/>
      <c r="D176" s="61">
        <v>2022</v>
      </c>
      <c r="E176" s="62">
        <f t="shared" si="57"/>
        <v>0</v>
      </c>
      <c r="F176" s="62">
        <v>0</v>
      </c>
      <c r="G176" s="62">
        <v>0</v>
      </c>
      <c r="H176" s="62">
        <v>0</v>
      </c>
      <c r="I176" s="62">
        <v>0</v>
      </c>
      <c r="J176" s="147"/>
      <c r="K176" s="150"/>
      <c r="L176" s="150"/>
      <c r="M176" s="153"/>
      <c r="N176" s="227"/>
      <c r="O176" s="68">
        <v>2022</v>
      </c>
      <c r="P176" s="65">
        <f t="shared" si="67"/>
        <v>0</v>
      </c>
      <c r="Q176" s="66">
        <v>0</v>
      </c>
      <c r="R176" s="66">
        <v>0</v>
      </c>
      <c r="S176" s="66">
        <v>0</v>
      </c>
      <c r="T176" s="66">
        <v>0</v>
      </c>
    </row>
    <row r="177" spans="1:20" s="60" customFormat="1" x14ac:dyDescent="0.2">
      <c r="A177" s="145"/>
      <c r="B177" s="145"/>
      <c r="C177" s="145"/>
      <c r="D177" s="61">
        <v>2023</v>
      </c>
      <c r="E177" s="62">
        <f>SUM(F177:I177)</f>
        <v>15000</v>
      </c>
      <c r="F177" s="62">
        <v>1078.4000000000001</v>
      </c>
      <c r="G177" s="62">
        <v>13921.6</v>
      </c>
      <c r="H177" s="62">
        <v>0</v>
      </c>
      <c r="I177" s="62">
        <v>0</v>
      </c>
      <c r="J177" s="147"/>
      <c r="K177" s="150"/>
      <c r="L177" s="150"/>
      <c r="M177" s="153"/>
      <c r="N177" s="227"/>
      <c r="O177" s="68">
        <v>2023</v>
      </c>
      <c r="P177" s="65">
        <f t="shared" si="67"/>
        <v>0</v>
      </c>
      <c r="Q177" s="66">
        <v>0</v>
      </c>
      <c r="R177" s="66">
        <v>0</v>
      </c>
      <c r="S177" s="86"/>
      <c r="T177" s="74"/>
    </row>
    <row r="178" spans="1:20" s="60" customFormat="1" x14ac:dyDescent="0.2">
      <c r="A178" s="145"/>
      <c r="B178" s="145"/>
      <c r="C178" s="145"/>
      <c r="D178" s="61">
        <v>2024</v>
      </c>
      <c r="E178" s="62">
        <f t="shared" si="57"/>
        <v>0</v>
      </c>
      <c r="F178" s="62">
        <v>0</v>
      </c>
      <c r="G178" s="62">
        <v>0</v>
      </c>
      <c r="H178" s="62">
        <v>0</v>
      </c>
      <c r="I178" s="62">
        <v>0</v>
      </c>
      <c r="J178" s="147"/>
      <c r="K178" s="150"/>
      <c r="L178" s="150"/>
      <c r="M178" s="153"/>
      <c r="N178" s="227"/>
      <c r="O178" s="68">
        <v>2024</v>
      </c>
      <c r="P178" s="65">
        <f t="shared" si="67"/>
        <v>0</v>
      </c>
      <c r="Q178" s="86"/>
      <c r="R178" s="86"/>
      <c r="S178" s="86"/>
      <c r="T178" s="74"/>
    </row>
    <row r="179" spans="1:20" s="60" customFormat="1" x14ac:dyDescent="0.2">
      <c r="A179" s="146"/>
      <c r="B179" s="146"/>
      <c r="C179" s="146"/>
      <c r="D179" s="61">
        <v>2025</v>
      </c>
      <c r="E179" s="62">
        <f t="shared" si="57"/>
        <v>0</v>
      </c>
      <c r="F179" s="62">
        <v>0</v>
      </c>
      <c r="G179" s="62">
        <v>0</v>
      </c>
      <c r="H179" s="62">
        <v>0</v>
      </c>
      <c r="I179" s="62">
        <v>0</v>
      </c>
      <c r="J179" s="149"/>
      <c r="K179" s="151"/>
      <c r="L179" s="151"/>
      <c r="M179" s="154"/>
      <c r="N179" s="169"/>
      <c r="O179" s="68">
        <v>2025</v>
      </c>
      <c r="P179" s="65">
        <f t="shared" si="67"/>
        <v>0</v>
      </c>
      <c r="Q179" s="86"/>
      <c r="R179" s="86"/>
      <c r="S179" s="86"/>
      <c r="T179" s="74"/>
    </row>
    <row r="180" spans="1:20" s="60" customFormat="1" ht="87" customHeight="1" x14ac:dyDescent="0.2">
      <c r="A180" s="177" t="s">
        <v>50</v>
      </c>
      <c r="B180" s="178" t="s">
        <v>51</v>
      </c>
      <c r="C180" s="179">
        <v>2023</v>
      </c>
      <c r="D180" s="61" t="s">
        <v>3</v>
      </c>
      <c r="E180" s="62">
        <f>SUM(E181:E185)</f>
        <v>15000</v>
      </c>
      <c r="F180" s="62">
        <f>SUM(F181:F185)</f>
        <v>1078.4000000000001</v>
      </c>
      <c r="G180" s="62">
        <f>SUM(G181:G185)</f>
        <v>13921.6</v>
      </c>
      <c r="H180" s="62">
        <f>SUM(H181:H185)</f>
        <v>0</v>
      </c>
      <c r="I180" s="62">
        <f>SUM(I181:I185)</f>
        <v>0</v>
      </c>
      <c r="J180" s="178" t="s">
        <v>242</v>
      </c>
      <c r="K180" s="179" t="s">
        <v>109</v>
      </c>
      <c r="L180" s="179" t="s">
        <v>109</v>
      </c>
      <c r="M180" s="175" t="s">
        <v>131</v>
      </c>
      <c r="N180" s="226" t="s">
        <v>379</v>
      </c>
      <c r="O180" s="68" t="s">
        <v>3</v>
      </c>
      <c r="P180" s="71">
        <f>SUM(P181:P185)</f>
        <v>0</v>
      </c>
      <c r="Q180" s="71">
        <f t="shared" ref="Q180:T180" si="68">SUM(Q181:Q185)</f>
        <v>0</v>
      </c>
      <c r="R180" s="71">
        <f t="shared" si="68"/>
        <v>0</v>
      </c>
      <c r="S180" s="71">
        <f t="shared" si="68"/>
        <v>0</v>
      </c>
      <c r="T180" s="71">
        <f t="shared" si="68"/>
        <v>0</v>
      </c>
    </row>
    <row r="181" spans="1:20" s="60" customFormat="1" x14ac:dyDescent="0.2">
      <c r="A181" s="145"/>
      <c r="B181" s="145"/>
      <c r="C181" s="145"/>
      <c r="D181" s="61">
        <v>2021</v>
      </c>
      <c r="E181" s="62">
        <f t="shared" si="57"/>
        <v>0</v>
      </c>
      <c r="F181" s="62">
        <v>0</v>
      </c>
      <c r="G181" s="62">
        <v>0</v>
      </c>
      <c r="H181" s="62">
        <v>0</v>
      </c>
      <c r="I181" s="62">
        <v>0</v>
      </c>
      <c r="J181" s="147"/>
      <c r="K181" s="150"/>
      <c r="L181" s="150"/>
      <c r="M181" s="153"/>
      <c r="N181" s="227"/>
      <c r="O181" s="68">
        <v>2021</v>
      </c>
      <c r="P181" s="58">
        <f t="shared" ref="P181:P185" si="69">SUM(Q181:T181)</f>
        <v>0</v>
      </c>
      <c r="Q181" s="58">
        <v>0</v>
      </c>
      <c r="R181" s="58">
        <v>0</v>
      </c>
      <c r="S181" s="58">
        <v>0</v>
      </c>
      <c r="T181" s="58">
        <v>0</v>
      </c>
    </row>
    <row r="182" spans="1:20" s="60" customFormat="1" x14ac:dyDescent="0.2">
      <c r="A182" s="145"/>
      <c r="B182" s="145"/>
      <c r="C182" s="145"/>
      <c r="D182" s="61">
        <v>2022</v>
      </c>
      <c r="E182" s="62">
        <f t="shared" si="57"/>
        <v>0</v>
      </c>
      <c r="F182" s="62">
        <v>0</v>
      </c>
      <c r="G182" s="62">
        <v>0</v>
      </c>
      <c r="H182" s="62">
        <v>0</v>
      </c>
      <c r="I182" s="62">
        <v>0</v>
      </c>
      <c r="J182" s="147"/>
      <c r="K182" s="150"/>
      <c r="L182" s="150"/>
      <c r="M182" s="153"/>
      <c r="N182" s="227"/>
      <c r="O182" s="68">
        <v>2022</v>
      </c>
      <c r="P182" s="65">
        <f t="shared" si="69"/>
        <v>0</v>
      </c>
      <c r="Q182" s="66">
        <v>0</v>
      </c>
      <c r="R182" s="66">
        <v>0</v>
      </c>
      <c r="S182" s="66">
        <v>0</v>
      </c>
      <c r="T182" s="66">
        <v>0</v>
      </c>
    </row>
    <row r="183" spans="1:20" s="60" customFormat="1" x14ac:dyDescent="0.2">
      <c r="A183" s="145"/>
      <c r="B183" s="145"/>
      <c r="C183" s="145"/>
      <c r="D183" s="61">
        <v>2023</v>
      </c>
      <c r="E183" s="62">
        <f>SUM(F183:I183)</f>
        <v>15000</v>
      </c>
      <c r="F183" s="62">
        <v>1078.4000000000001</v>
      </c>
      <c r="G183" s="62">
        <v>13921.6</v>
      </c>
      <c r="H183" s="62">
        <v>0</v>
      </c>
      <c r="I183" s="62">
        <v>0</v>
      </c>
      <c r="J183" s="147"/>
      <c r="K183" s="150"/>
      <c r="L183" s="150"/>
      <c r="M183" s="153"/>
      <c r="N183" s="227"/>
      <c r="O183" s="68">
        <v>2023</v>
      </c>
      <c r="P183" s="58">
        <f t="shared" ref="P183" si="70">SUM(Q183:T183)</f>
        <v>0</v>
      </c>
      <c r="Q183" s="66">
        <v>0</v>
      </c>
      <c r="R183" s="66">
        <v>0</v>
      </c>
      <c r="S183" s="86"/>
      <c r="T183" s="74"/>
    </row>
    <row r="184" spans="1:20" s="60" customFormat="1" x14ac:dyDescent="0.2">
      <c r="A184" s="145"/>
      <c r="B184" s="145"/>
      <c r="C184" s="145"/>
      <c r="D184" s="61">
        <v>2024</v>
      </c>
      <c r="E184" s="62">
        <f t="shared" si="57"/>
        <v>0</v>
      </c>
      <c r="F184" s="62">
        <v>0</v>
      </c>
      <c r="G184" s="62">
        <v>0</v>
      </c>
      <c r="H184" s="62">
        <v>0</v>
      </c>
      <c r="I184" s="62">
        <v>0</v>
      </c>
      <c r="J184" s="147"/>
      <c r="K184" s="150"/>
      <c r="L184" s="150"/>
      <c r="M184" s="153"/>
      <c r="N184" s="227"/>
      <c r="O184" s="68">
        <v>2024</v>
      </c>
      <c r="P184" s="65">
        <f t="shared" si="69"/>
        <v>0</v>
      </c>
      <c r="Q184" s="86"/>
      <c r="R184" s="86"/>
      <c r="S184" s="86"/>
      <c r="T184" s="74"/>
    </row>
    <row r="185" spans="1:20" s="60" customFormat="1" x14ac:dyDescent="0.2">
      <c r="A185" s="146"/>
      <c r="B185" s="146"/>
      <c r="C185" s="146"/>
      <c r="D185" s="61">
        <v>2025</v>
      </c>
      <c r="E185" s="62">
        <f t="shared" si="57"/>
        <v>0</v>
      </c>
      <c r="F185" s="62">
        <v>0</v>
      </c>
      <c r="G185" s="62">
        <v>0</v>
      </c>
      <c r="H185" s="62">
        <v>0</v>
      </c>
      <c r="I185" s="62">
        <v>0</v>
      </c>
      <c r="J185" s="149"/>
      <c r="K185" s="151"/>
      <c r="L185" s="151"/>
      <c r="M185" s="154"/>
      <c r="N185" s="169"/>
      <c r="O185" s="68">
        <v>2025</v>
      </c>
      <c r="P185" s="65">
        <f t="shared" si="69"/>
        <v>0</v>
      </c>
      <c r="Q185" s="86"/>
      <c r="R185" s="86"/>
      <c r="S185" s="86"/>
      <c r="T185" s="74"/>
    </row>
    <row r="186" spans="1:20" s="90" customFormat="1" ht="34.5" customHeight="1" x14ac:dyDescent="0.2">
      <c r="A186" s="185" t="s">
        <v>52</v>
      </c>
      <c r="B186" s="178" t="s">
        <v>53</v>
      </c>
      <c r="C186" s="179">
        <v>2023</v>
      </c>
      <c r="D186" s="61" t="s">
        <v>3</v>
      </c>
      <c r="E186" s="62">
        <f>SUM(E187:E191)</f>
        <v>24545.5</v>
      </c>
      <c r="F186" s="62">
        <f>SUM(F187:F191)</f>
        <v>1764.7</v>
      </c>
      <c r="G186" s="62">
        <f>SUM(G187:G191)</f>
        <v>22780.799999999999</v>
      </c>
      <c r="H186" s="62">
        <f>SUM(H187:H191)</f>
        <v>0</v>
      </c>
      <c r="I186" s="62">
        <f>SUM(I187:I191)</f>
        <v>0</v>
      </c>
      <c r="J186" s="178" t="s">
        <v>243</v>
      </c>
      <c r="K186" s="179" t="s">
        <v>109</v>
      </c>
      <c r="L186" s="179" t="s">
        <v>109</v>
      </c>
      <c r="M186" s="175" t="s">
        <v>131</v>
      </c>
      <c r="N186" s="226" t="s">
        <v>380</v>
      </c>
      <c r="O186" s="68" t="s">
        <v>3</v>
      </c>
      <c r="P186" s="71">
        <f>SUM(P187:P191)</f>
        <v>0</v>
      </c>
      <c r="Q186" s="71">
        <f t="shared" ref="Q186:T186" si="71">SUM(Q187:Q191)</f>
        <v>0</v>
      </c>
      <c r="R186" s="71">
        <f t="shared" si="71"/>
        <v>0</v>
      </c>
      <c r="S186" s="71">
        <f t="shared" si="71"/>
        <v>0</v>
      </c>
      <c r="T186" s="71">
        <f t="shared" si="71"/>
        <v>0</v>
      </c>
    </row>
    <row r="187" spans="1:20" s="90" customFormat="1" x14ac:dyDescent="0.2">
      <c r="A187" s="145"/>
      <c r="B187" s="145"/>
      <c r="C187" s="145"/>
      <c r="D187" s="61">
        <v>2021</v>
      </c>
      <c r="E187" s="62">
        <f t="shared" si="57"/>
        <v>0</v>
      </c>
      <c r="F187" s="62">
        <v>0</v>
      </c>
      <c r="G187" s="62">
        <v>0</v>
      </c>
      <c r="H187" s="62">
        <v>0</v>
      </c>
      <c r="I187" s="62">
        <v>0</v>
      </c>
      <c r="J187" s="147"/>
      <c r="K187" s="150"/>
      <c r="L187" s="150"/>
      <c r="M187" s="153"/>
      <c r="N187" s="227"/>
      <c r="O187" s="68">
        <v>2021</v>
      </c>
      <c r="P187" s="58">
        <f t="shared" ref="P187:P191" si="72">SUM(Q187:T187)</f>
        <v>0</v>
      </c>
      <c r="Q187" s="58">
        <v>0</v>
      </c>
      <c r="R187" s="58">
        <v>0</v>
      </c>
      <c r="S187" s="58">
        <v>0</v>
      </c>
      <c r="T187" s="58">
        <v>0</v>
      </c>
    </row>
    <row r="188" spans="1:20" s="90" customFormat="1" x14ac:dyDescent="0.2">
      <c r="A188" s="145"/>
      <c r="B188" s="145"/>
      <c r="C188" s="145"/>
      <c r="D188" s="61">
        <v>2022</v>
      </c>
      <c r="E188" s="62">
        <f t="shared" si="57"/>
        <v>0</v>
      </c>
      <c r="F188" s="62">
        <v>0</v>
      </c>
      <c r="G188" s="62">
        <v>0</v>
      </c>
      <c r="H188" s="62">
        <v>0</v>
      </c>
      <c r="I188" s="62">
        <v>0</v>
      </c>
      <c r="J188" s="147"/>
      <c r="K188" s="150"/>
      <c r="L188" s="150"/>
      <c r="M188" s="153"/>
      <c r="N188" s="227"/>
      <c r="O188" s="68">
        <v>2022</v>
      </c>
      <c r="P188" s="65">
        <f t="shared" si="72"/>
        <v>0</v>
      </c>
      <c r="Q188" s="58">
        <v>0</v>
      </c>
      <c r="R188" s="58">
        <v>0</v>
      </c>
      <c r="S188" s="58">
        <v>0</v>
      </c>
      <c r="T188" s="58">
        <v>0</v>
      </c>
    </row>
    <row r="189" spans="1:20" s="90" customFormat="1" x14ac:dyDescent="0.2">
      <c r="A189" s="145"/>
      <c r="B189" s="145"/>
      <c r="C189" s="145"/>
      <c r="D189" s="61">
        <v>2023</v>
      </c>
      <c r="E189" s="62">
        <f>SUM(F189:I189)</f>
        <v>24545.5</v>
      </c>
      <c r="F189" s="62">
        <v>1764.7</v>
      </c>
      <c r="G189" s="62">
        <v>22780.799999999999</v>
      </c>
      <c r="H189" s="62">
        <v>0</v>
      </c>
      <c r="I189" s="62">
        <v>0</v>
      </c>
      <c r="J189" s="147"/>
      <c r="K189" s="150"/>
      <c r="L189" s="150"/>
      <c r="M189" s="153"/>
      <c r="N189" s="227"/>
      <c r="O189" s="68">
        <v>2023</v>
      </c>
      <c r="P189" s="58">
        <v>0</v>
      </c>
      <c r="Q189" s="58">
        <v>0</v>
      </c>
      <c r="R189" s="58">
        <v>0</v>
      </c>
      <c r="S189" s="86"/>
      <c r="T189" s="86"/>
    </row>
    <row r="190" spans="1:20" s="90" customFormat="1" x14ac:dyDescent="0.2">
      <c r="A190" s="145"/>
      <c r="B190" s="145"/>
      <c r="C190" s="145"/>
      <c r="D190" s="61">
        <v>2024</v>
      </c>
      <c r="E190" s="62">
        <f t="shared" si="57"/>
        <v>0</v>
      </c>
      <c r="F190" s="62">
        <v>0</v>
      </c>
      <c r="G190" s="62">
        <v>0</v>
      </c>
      <c r="H190" s="62">
        <v>0</v>
      </c>
      <c r="I190" s="62">
        <v>0</v>
      </c>
      <c r="J190" s="147"/>
      <c r="K190" s="150"/>
      <c r="L190" s="150"/>
      <c r="M190" s="153"/>
      <c r="N190" s="227"/>
      <c r="O190" s="68">
        <v>2024</v>
      </c>
      <c r="P190" s="65">
        <f t="shared" si="72"/>
        <v>0</v>
      </c>
      <c r="Q190" s="86"/>
      <c r="R190" s="86"/>
      <c r="S190" s="86"/>
      <c r="T190" s="86"/>
    </row>
    <row r="191" spans="1:20" s="90" customFormat="1" x14ac:dyDescent="0.2">
      <c r="A191" s="146"/>
      <c r="B191" s="146"/>
      <c r="C191" s="146"/>
      <c r="D191" s="61">
        <v>2025</v>
      </c>
      <c r="E191" s="62">
        <f t="shared" si="57"/>
        <v>0</v>
      </c>
      <c r="F191" s="62">
        <v>0</v>
      </c>
      <c r="G191" s="62">
        <v>0</v>
      </c>
      <c r="H191" s="62">
        <v>0</v>
      </c>
      <c r="I191" s="62">
        <v>0</v>
      </c>
      <c r="J191" s="149"/>
      <c r="K191" s="151"/>
      <c r="L191" s="151"/>
      <c r="M191" s="154"/>
      <c r="N191" s="169"/>
      <c r="O191" s="68">
        <v>2025</v>
      </c>
      <c r="P191" s="65">
        <f t="shared" si="72"/>
        <v>0</v>
      </c>
      <c r="Q191" s="86"/>
      <c r="R191" s="86"/>
      <c r="S191" s="86"/>
      <c r="T191" s="86"/>
    </row>
    <row r="192" spans="1:20" s="60" customFormat="1" ht="47.25" customHeight="1" x14ac:dyDescent="0.2">
      <c r="A192" s="177" t="s">
        <v>54</v>
      </c>
      <c r="B192" s="178" t="s">
        <v>55</v>
      </c>
      <c r="C192" s="179">
        <v>2021</v>
      </c>
      <c r="D192" s="61" t="s">
        <v>3</v>
      </c>
      <c r="E192" s="62">
        <f>SUM(E193:E197)</f>
        <v>15000</v>
      </c>
      <c r="F192" s="62">
        <f>SUM(F193:F197)</f>
        <v>1078.4000000000001</v>
      </c>
      <c r="G192" s="62">
        <f>SUM(G193:G197)</f>
        <v>13921.6</v>
      </c>
      <c r="H192" s="62">
        <f>SUM(H193:H197)</f>
        <v>0</v>
      </c>
      <c r="I192" s="62">
        <f>SUM(I193:I197)</f>
        <v>0</v>
      </c>
      <c r="J192" s="178" t="s">
        <v>244</v>
      </c>
      <c r="K192" s="179" t="s">
        <v>109</v>
      </c>
      <c r="L192" s="179" t="s">
        <v>109</v>
      </c>
      <c r="M192" s="175" t="s">
        <v>131</v>
      </c>
      <c r="N192" s="226" t="s">
        <v>381</v>
      </c>
      <c r="O192" s="68" t="s">
        <v>3</v>
      </c>
      <c r="P192" s="71">
        <f>SUM(P193:P197)</f>
        <v>15000</v>
      </c>
      <c r="Q192" s="71">
        <f t="shared" ref="Q192:T192" si="73">SUM(Q193:Q197)</f>
        <v>1078.4000000000001</v>
      </c>
      <c r="R192" s="71">
        <f t="shared" si="73"/>
        <v>13921.6</v>
      </c>
      <c r="S192" s="71">
        <f t="shared" si="73"/>
        <v>0</v>
      </c>
      <c r="T192" s="71">
        <f t="shared" si="73"/>
        <v>0</v>
      </c>
    </row>
    <row r="193" spans="1:20" s="60" customFormat="1" x14ac:dyDescent="0.2">
      <c r="A193" s="145"/>
      <c r="B193" s="145"/>
      <c r="C193" s="145"/>
      <c r="D193" s="61">
        <v>2021</v>
      </c>
      <c r="E193" s="62">
        <f>SUM(F193:I193)</f>
        <v>15000</v>
      </c>
      <c r="F193" s="62">
        <v>1078.4000000000001</v>
      </c>
      <c r="G193" s="62">
        <v>13921.6</v>
      </c>
      <c r="H193" s="62">
        <v>0</v>
      </c>
      <c r="I193" s="62">
        <v>0</v>
      </c>
      <c r="J193" s="147"/>
      <c r="K193" s="150"/>
      <c r="L193" s="150"/>
      <c r="M193" s="153"/>
      <c r="N193" s="227"/>
      <c r="O193" s="68">
        <v>2021</v>
      </c>
      <c r="P193" s="58">
        <f t="shared" si="56"/>
        <v>15000</v>
      </c>
      <c r="Q193" s="106">
        <v>1078.4000000000001</v>
      </c>
      <c r="R193" s="63">
        <v>13921.6</v>
      </c>
      <c r="S193" s="63">
        <v>0</v>
      </c>
      <c r="T193" s="64">
        <v>0</v>
      </c>
    </row>
    <row r="194" spans="1:20" s="60" customFormat="1" x14ac:dyDescent="0.2">
      <c r="A194" s="145"/>
      <c r="B194" s="145"/>
      <c r="C194" s="145"/>
      <c r="D194" s="61">
        <v>2022</v>
      </c>
      <c r="E194" s="62">
        <f t="shared" si="57"/>
        <v>0</v>
      </c>
      <c r="F194" s="62">
        <v>0</v>
      </c>
      <c r="G194" s="62">
        <v>0</v>
      </c>
      <c r="H194" s="62">
        <v>0</v>
      </c>
      <c r="I194" s="62">
        <v>0</v>
      </c>
      <c r="J194" s="147"/>
      <c r="K194" s="150"/>
      <c r="L194" s="150"/>
      <c r="M194" s="153"/>
      <c r="N194" s="227"/>
      <c r="O194" s="68">
        <v>2022</v>
      </c>
      <c r="P194" s="65">
        <f t="shared" si="56"/>
        <v>0</v>
      </c>
      <c r="Q194" s="66">
        <v>0</v>
      </c>
      <c r="R194" s="66">
        <v>0</v>
      </c>
      <c r="S194" s="66">
        <v>0</v>
      </c>
      <c r="T194" s="66">
        <v>0</v>
      </c>
    </row>
    <row r="195" spans="1:20" s="60" customFormat="1" x14ac:dyDescent="0.2">
      <c r="A195" s="145"/>
      <c r="B195" s="145"/>
      <c r="C195" s="145"/>
      <c r="D195" s="61">
        <v>2023</v>
      </c>
      <c r="E195" s="62">
        <f t="shared" si="57"/>
        <v>0</v>
      </c>
      <c r="F195" s="62">
        <v>0</v>
      </c>
      <c r="G195" s="62">
        <v>0</v>
      </c>
      <c r="H195" s="62">
        <v>0</v>
      </c>
      <c r="I195" s="62">
        <v>0</v>
      </c>
      <c r="J195" s="147"/>
      <c r="K195" s="150"/>
      <c r="L195" s="150"/>
      <c r="M195" s="153"/>
      <c r="N195" s="227"/>
      <c r="O195" s="68">
        <v>2023</v>
      </c>
      <c r="P195" s="65">
        <f t="shared" si="56"/>
        <v>0</v>
      </c>
      <c r="Q195" s="86"/>
      <c r="R195" s="86"/>
      <c r="S195" s="86"/>
      <c r="T195" s="74"/>
    </row>
    <row r="196" spans="1:20" s="60" customFormat="1" x14ac:dyDescent="0.2">
      <c r="A196" s="145"/>
      <c r="B196" s="145"/>
      <c r="C196" s="145"/>
      <c r="D196" s="61">
        <v>2024</v>
      </c>
      <c r="E196" s="62">
        <f t="shared" si="57"/>
        <v>0</v>
      </c>
      <c r="F196" s="62">
        <v>0</v>
      </c>
      <c r="G196" s="62">
        <v>0</v>
      </c>
      <c r="H196" s="62">
        <v>0</v>
      </c>
      <c r="I196" s="62">
        <v>0</v>
      </c>
      <c r="J196" s="147"/>
      <c r="K196" s="150"/>
      <c r="L196" s="150"/>
      <c r="M196" s="153"/>
      <c r="N196" s="227"/>
      <c r="O196" s="68">
        <v>2024</v>
      </c>
      <c r="P196" s="65">
        <f t="shared" si="56"/>
        <v>0</v>
      </c>
      <c r="Q196" s="86"/>
      <c r="R196" s="86"/>
      <c r="S196" s="86"/>
      <c r="T196" s="74"/>
    </row>
    <row r="197" spans="1:20" s="60" customFormat="1" x14ac:dyDescent="0.2">
      <c r="A197" s="146"/>
      <c r="B197" s="146"/>
      <c r="C197" s="146"/>
      <c r="D197" s="61">
        <v>2025</v>
      </c>
      <c r="E197" s="62">
        <f t="shared" si="57"/>
        <v>0</v>
      </c>
      <c r="F197" s="62">
        <v>0</v>
      </c>
      <c r="G197" s="62">
        <v>0</v>
      </c>
      <c r="H197" s="62">
        <v>0</v>
      </c>
      <c r="I197" s="62">
        <v>0</v>
      </c>
      <c r="J197" s="149"/>
      <c r="K197" s="151"/>
      <c r="L197" s="151"/>
      <c r="M197" s="154"/>
      <c r="N197" s="169"/>
      <c r="O197" s="68">
        <v>2025</v>
      </c>
      <c r="P197" s="65">
        <f t="shared" si="56"/>
        <v>0</v>
      </c>
      <c r="Q197" s="86"/>
      <c r="R197" s="86"/>
      <c r="S197" s="86"/>
      <c r="T197" s="74"/>
    </row>
    <row r="198" spans="1:20" s="60" customFormat="1" ht="100.5" customHeight="1" x14ac:dyDescent="0.2">
      <c r="A198" s="177" t="s">
        <v>245</v>
      </c>
      <c r="B198" s="178" t="s">
        <v>113</v>
      </c>
      <c r="C198" s="179">
        <v>2025</v>
      </c>
      <c r="D198" s="61" t="s">
        <v>3</v>
      </c>
      <c r="E198" s="62">
        <f>SUM(E199:E203)</f>
        <v>15000</v>
      </c>
      <c r="F198" s="62">
        <f>F199+F200+F201+F202+F203</f>
        <v>1078.4000000000001</v>
      </c>
      <c r="G198" s="62">
        <f>G199+G200+G201+G202+G203</f>
        <v>13921.6</v>
      </c>
      <c r="H198" s="62">
        <f>H199+H200+H201+H202+H203</f>
        <v>0</v>
      </c>
      <c r="I198" s="62">
        <f>I199+I200+I201+I202+I203</f>
        <v>0</v>
      </c>
      <c r="J198" s="178" t="s">
        <v>246</v>
      </c>
      <c r="K198" s="179" t="s">
        <v>109</v>
      </c>
      <c r="L198" s="179" t="s">
        <v>109</v>
      </c>
      <c r="M198" s="175" t="s">
        <v>131</v>
      </c>
      <c r="N198" s="226" t="s">
        <v>382</v>
      </c>
      <c r="O198" s="68" t="s">
        <v>3</v>
      </c>
      <c r="P198" s="71">
        <f>SUM(P199:P203)</f>
        <v>0</v>
      </c>
      <c r="Q198" s="71">
        <f t="shared" ref="Q198:T198" si="74">SUM(Q199:Q203)</f>
        <v>0</v>
      </c>
      <c r="R198" s="71">
        <f t="shared" si="74"/>
        <v>0</v>
      </c>
      <c r="S198" s="71">
        <f t="shared" si="74"/>
        <v>0</v>
      </c>
      <c r="T198" s="71">
        <f t="shared" si="74"/>
        <v>0</v>
      </c>
    </row>
    <row r="199" spans="1:20" s="60" customFormat="1" x14ac:dyDescent="0.2">
      <c r="A199" s="145"/>
      <c r="B199" s="209"/>
      <c r="C199" s="148"/>
      <c r="D199" s="61">
        <v>2021</v>
      </c>
      <c r="E199" s="62">
        <f>F199+G199+H199+I199</f>
        <v>0</v>
      </c>
      <c r="F199" s="62">
        <v>0</v>
      </c>
      <c r="G199" s="62">
        <v>0</v>
      </c>
      <c r="H199" s="62">
        <v>0</v>
      </c>
      <c r="I199" s="62">
        <v>0</v>
      </c>
      <c r="J199" s="147"/>
      <c r="K199" s="150"/>
      <c r="L199" s="150"/>
      <c r="M199" s="153"/>
      <c r="N199" s="227"/>
      <c r="O199" s="68">
        <v>2021</v>
      </c>
      <c r="P199" s="58">
        <f t="shared" ref="P199:P203" si="75">SUM(Q199:T199)</f>
        <v>0</v>
      </c>
      <c r="Q199" s="58">
        <v>0</v>
      </c>
      <c r="R199" s="58">
        <v>0</v>
      </c>
      <c r="S199" s="58">
        <v>0</v>
      </c>
      <c r="T199" s="58">
        <v>0</v>
      </c>
    </row>
    <row r="200" spans="1:20" s="60" customFormat="1" x14ac:dyDescent="0.2">
      <c r="A200" s="145"/>
      <c r="B200" s="209"/>
      <c r="C200" s="148"/>
      <c r="D200" s="61">
        <v>2022</v>
      </c>
      <c r="E200" s="62">
        <f>F200+G200+H200+I200</f>
        <v>0</v>
      </c>
      <c r="F200" s="62">
        <v>0</v>
      </c>
      <c r="G200" s="62">
        <v>0</v>
      </c>
      <c r="H200" s="62">
        <v>0</v>
      </c>
      <c r="I200" s="62">
        <v>0</v>
      </c>
      <c r="J200" s="147"/>
      <c r="K200" s="150"/>
      <c r="L200" s="150"/>
      <c r="M200" s="153"/>
      <c r="N200" s="227"/>
      <c r="O200" s="68">
        <v>2022</v>
      </c>
      <c r="P200" s="65">
        <f t="shared" si="75"/>
        <v>0</v>
      </c>
      <c r="Q200" s="66">
        <v>0</v>
      </c>
      <c r="R200" s="66">
        <v>0</v>
      </c>
      <c r="S200" s="66">
        <v>0</v>
      </c>
      <c r="T200" s="66">
        <v>0</v>
      </c>
    </row>
    <row r="201" spans="1:20" s="60" customFormat="1" x14ac:dyDescent="0.2">
      <c r="A201" s="145"/>
      <c r="B201" s="209"/>
      <c r="C201" s="148"/>
      <c r="D201" s="61">
        <v>2023</v>
      </c>
      <c r="E201" s="62">
        <f>F201+G201+H201+I201</f>
        <v>0</v>
      </c>
      <c r="F201" s="62">
        <v>0</v>
      </c>
      <c r="G201" s="62">
        <v>0</v>
      </c>
      <c r="H201" s="62">
        <v>0</v>
      </c>
      <c r="I201" s="62">
        <v>0</v>
      </c>
      <c r="J201" s="147"/>
      <c r="K201" s="150"/>
      <c r="L201" s="150"/>
      <c r="M201" s="153"/>
      <c r="N201" s="227"/>
      <c r="O201" s="68">
        <v>2023</v>
      </c>
      <c r="P201" s="58">
        <f t="shared" ref="P201" si="76">SUM(Q201:T201)</f>
        <v>0</v>
      </c>
      <c r="Q201" s="66">
        <v>0</v>
      </c>
      <c r="R201" s="66">
        <v>0</v>
      </c>
      <c r="S201" s="86"/>
      <c r="T201" s="74"/>
    </row>
    <row r="202" spans="1:20" s="60" customFormat="1" x14ac:dyDescent="0.2">
      <c r="A202" s="145"/>
      <c r="B202" s="209"/>
      <c r="C202" s="148"/>
      <c r="D202" s="61">
        <v>2024</v>
      </c>
      <c r="E202" s="62">
        <f>F202+G202+H202+I202</f>
        <v>0</v>
      </c>
      <c r="F202" s="62">
        <v>0</v>
      </c>
      <c r="G202" s="62">
        <v>0</v>
      </c>
      <c r="H202" s="62">
        <v>0</v>
      </c>
      <c r="I202" s="62">
        <v>0</v>
      </c>
      <c r="J202" s="147"/>
      <c r="K202" s="150"/>
      <c r="L202" s="150"/>
      <c r="M202" s="153"/>
      <c r="N202" s="227"/>
      <c r="O202" s="68">
        <v>2024</v>
      </c>
      <c r="P202" s="65">
        <f t="shared" si="75"/>
        <v>0</v>
      </c>
      <c r="Q202" s="86"/>
      <c r="R202" s="86"/>
      <c r="S202" s="86"/>
      <c r="T202" s="74"/>
    </row>
    <row r="203" spans="1:20" s="60" customFormat="1" x14ac:dyDescent="0.2">
      <c r="A203" s="146"/>
      <c r="B203" s="210"/>
      <c r="C203" s="211"/>
      <c r="D203" s="61">
        <v>2025</v>
      </c>
      <c r="E203" s="62">
        <f>F203+G203+H203+I203</f>
        <v>15000</v>
      </c>
      <c r="F203" s="62">
        <v>1078.4000000000001</v>
      </c>
      <c r="G203" s="62">
        <v>13921.6</v>
      </c>
      <c r="H203" s="62">
        <v>0</v>
      </c>
      <c r="I203" s="62">
        <v>0</v>
      </c>
      <c r="J203" s="149"/>
      <c r="K203" s="151"/>
      <c r="L203" s="151"/>
      <c r="M203" s="154"/>
      <c r="N203" s="169"/>
      <c r="O203" s="68">
        <v>2025</v>
      </c>
      <c r="P203" s="65">
        <f t="shared" si="75"/>
        <v>0</v>
      </c>
      <c r="Q203" s="86"/>
      <c r="R203" s="86"/>
      <c r="S203" s="86"/>
      <c r="T203" s="74"/>
    </row>
    <row r="204" spans="1:20" s="60" customFormat="1" ht="136.5" customHeight="1" x14ac:dyDescent="0.2">
      <c r="A204" s="177" t="s">
        <v>57</v>
      </c>
      <c r="B204" s="178" t="s">
        <v>107</v>
      </c>
      <c r="C204" s="179" t="s">
        <v>56</v>
      </c>
      <c r="D204" s="61" t="s">
        <v>3</v>
      </c>
      <c r="E204" s="62">
        <f>SUM(E205:E209)</f>
        <v>43357</v>
      </c>
      <c r="F204" s="62">
        <f>SUM(F205:F209)</f>
        <v>0</v>
      </c>
      <c r="G204" s="62">
        <f>SUM(G205:G209)</f>
        <v>0</v>
      </c>
      <c r="H204" s="62">
        <f>SUM(H205:H209)</f>
        <v>0</v>
      </c>
      <c r="I204" s="62">
        <f>SUM(I205:I209)</f>
        <v>43357</v>
      </c>
      <c r="J204" s="178" t="s">
        <v>247</v>
      </c>
      <c r="K204" s="179" t="s">
        <v>199</v>
      </c>
      <c r="L204" s="179" t="s">
        <v>112</v>
      </c>
      <c r="M204" s="175" t="s">
        <v>248</v>
      </c>
      <c r="N204" s="226" t="s">
        <v>383</v>
      </c>
      <c r="O204" s="68" t="s">
        <v>3</v>
      </c>
      <c r="P204" s="71">
        <f>SUM(P205:P209)</f>
        <v>32957</v>
      </c>
      <c r="Q204" s="71">
        <f t="shared" ref="Q204:T204" si="77">SUM(Q205:Q209)</f>
        <v>0</v>
      </c>
      <c r="R204" s="71">
        <f t="shared" si="77"/>
        <v>0</v>
      </c>
      <c r="S204" s="71">
        <f t="shared" si="77"/>
        <v>0</v>
      </c>
      <c r="T204" s="71">
        <f t="shared" si="77"/>
        <v>32957</v>
      </c>
    </row>
    <row r="205" spans="1:20" s="60" customFormat="1" x14ac:dyDescent="0.2">
      <c r="A205" s="145"/>
      <c r="B205" s="145"/>
      <c r="C205" s="145"/>
      <c r="D205" s="61">
        <v>2021</v>
      </c>
      <c r="E205" s="62">
        <f t="shared" ref="E205:E215" si="78">SUM(F205:I205)</f>
        <v>25885</v>
      </c>
      <c r="F205" s="62">
        <v>0</v>
      </c>
      <c r="G205" s="62">
        <v>0</v>
      </c>
      <c r="H205" s="62">
        <v>0</v>
      </c>
      <c r="I205" s="62">
        <f>6700+6700+7500+1985+3000</f>
        <v>25885</v>
      </c>
      <c r="J205" s="147"/>
      <c r="K205" s="150"/>
      <c r="L205" s="150"/>
      <c r="M205" s="153"/>
      <c r="N205" s="227"/>
      <c r="O205" s="68">
        <v>2021</v>
      </c>
      <c r="P205" s="58">
        <f t="shared" ref="P205:P209" si="79">SUM(Q205:T205)</f>
        <v>25885</v>
      </c>
      <c r="Q205" s="63">
        <v>0</v>
      </c>
      <c r="R205" s="63">
        <v>0</v>
      </c>
      <c r="S205" s="63">
        <v>0</v>
      </c>
      <c r="T205" s="64">
        <v>25885</v>
      </c>
    </row>
    <row r="206" spans="1:20" s="60" customFormat="1" x14ac:dyDescent="0.2">
      <c r="A206" s="145"/>
      <c r="B206" s="145"/>
      <c r="C206" s="145"/>
      <c r="D206" s="61">
        <v>2022</v>
      </c>
      <c r="E206" s="62">
        <f t="shared" si="78"/>
        <v>17472</v>
      </c>
      <c r="F206" s="62">
        <v>0</v>
      </c>
      <c r="G206" s="62">
        <v>0</v>
      </c>
      <c r="H206" s="62">
        <v>0</v>
      </c>
      <c r="I206" s="62">
        <f>6700+6700+4072</f>
        <v>17472</v>
      </c>
      <c r="J206" s="147"/>
      <c r="K206" s="150"/>
      <c r="L206" s="150"/>
      <c r="M206" s="153"/>
      <c r="N206" s="227"/>
      <c r="O206" s="68">
        <v>2022</v>
      </c>
      <c r="P206" s="65">
        <f>SUM(Q206:T206)</f>
        <v>7072</v>
      </c>
      <c r="Q206" s="58">
        <v>0</v>
      </c>
      <c r="R206" s="65">
        <v>0</v>
      </c>
      <c r="S206" s="58">
        <v>0</v>
      </c>
      <c r="T206" s="65">
        <v>7072</v>
      </c>
    </row>
    <row r="207" spans="1:20" s="60" customFormat="1" x14ac:dyDescent="0.2">
      <c r="A207" s="145"/>
      <c r="B207" s="145"/>
      <c r="C207" s="145"/>
      <c r="D207" s="61">
        <v>2023</v>
      </c>
      <c r="E207" s="62">
        <f t="shared" si="78"/>
        <v>0</v>
      </c>
      <c r="F207" s="62">
        <v>0</v>
      </c>
      <c r="G207" s="62">
        <v>0</v>
      </c>
      <c r="H207" s="62">
        <v>0</v>
      </c>
      <c r="I207" s="62">
        <v>0</v>
      </c>
      <c r="J207" s="147"/>
      <c r="K207" s="150"/>
      <c r="L207" s="150"/>
      <c r="M207" s="153"/>
      <c r="N207" s="227"/>
      <c r="O207" s="68">
        <v>2023</v>
      </c>
      <c r="P207" s="65">
        <f t="shared" si="79"/>
        <v>0</v>
      </c>
      <c r="Q207" s="86"/>
      <c r="R207" s="86"/>
      <c r="S207" s="86"/>
      <c r="T207" s="74"/>
    </row>
    <row r="208" spans="1:20" s="60" customFormat="1" x14ac:dyDescent="0.2">
      <c r="A208" s="145"/>
      <c r="B208" s="145"/>
      <c r="C208" s="145"/>
      <c r="D208" s="61">
        <v>2024</v>
      </c>
      <c r="E208" s="62">
        <f t="shared" si="78"/>
        <v>0</v>
      </c>
      <c r="F208" s="62">
        <v>0</v>
      </c>
      <c r="G208" s="62">
        <v>0</v>
      </c>
      <c r="H208" s="62">
        <v>0</v>
      </c>
      <c r="I208" s="62">
        <v>0</v>
      </c>
      <c r="J208" s="147"/>
      <c r="K208" s="150"/>
      <c r="L208" s="150"/>
      <c r="M208" s="153"/>
      <c r="N208" s="227"/>
      <c r="O208" s="68">
        <v>2024</v>
      </c>
      <c r="P208" s="65">
        <f t="shared" si="79"/>
        <v>0</v>
      </c>
      <c r="Q208" s="86"/>
      <c r="R208" s="86"/>
      <c r="S208" s="86"/>
      <c r="T208" s="74"/>
    </row>
    <row r="209" spans="1:20" s="60" customFormat="1" ht="15.75" customHeight="1" x14ac:dyDescent="0.2">
      <c r="A209" s="146"/>
      <c r="B209" s="146"/>
      <c r="C209" s="146"/>
      <c r="D209" s="61">
        <v>2025</v>
      </c>
      <c r="E209" s="62">
        <f t="shared" si="78"/>
        <v>0</v>
      </c>
      <c r="F209" s="62">
        <v>0</v>
      </c>
      <c r="G209" s="62">
        <v>0</v>
      </c>
      <c r="H209" s="62">
        <v>0</v>
      </c>
      <c r="I209" s="62">
        <v>0</v>
      </c>
      <c r="J209" s="149"/>
      <c r="K209" s="151"/>
      <c r="L209" s="151"/>
      <c r="M209" s="154"/>
      <c r="N209" s="169"/>
      <c r="O209" s="68">
        <v>2025</v>
      </c>
      <c r="P209" s="65">
        <f t="shared" si="79"/>
        <v>0</v>
      </c>
      <c r="Q209" s="86"/>
      <c r="R209" s="86"/>
      <c r="S209" s="86"/>
      <c r="T209" s="74"/>
    </row>
    <row r="210" spans="1:20" ht="174.75" customHeight="1" x14ac:dyDescent="0.2">
      <c r="A210" s="200" t="s">
        <v>58</v>
      </c>
      <c r="B210" s="194" t="s">
        <v>249</v>
      </c>
      <c r="C210" s="195" t="s">
        <v>75</v>
      </c>
      <c r="D210" s="19" t="s">
        <v>3</v>
      </c>
      <c r="E210" s="20">
        <f>SUM(E211:E215)</f>
        <v>387529.84</v>
      </c>
      <c r="F210" s="20">
        <f>SUM(F211:F215)</f>
        <v>215025.24</v>
      </c>
      <c r="G210" s="20">
        <f>SUM(G211:G215)</f>
        <v>54405.599999999999</v>
      </c>
      <c r="H210" s="20">
        <f>SUM(H211:H215)</f>
        <v>0</v>
      </c>
      <c r="I210" s="20">
        <f>SUM(I211:I215)</f>
        <v>118099</v>
      </c>
      <c r="J210" s="194" t="s">
        <v>250</v>
      </c>
      <c r="K210" s="195" t="s">
        <v>115</v>
      </c>
      <c r="L210" s="195" t="s">
        <v>112</v>
      </c>
      <c r="M210" s="213" t="s">
        <v>251</v>
      </c>
      <c r="N210" s="231" t="s">
        <v>412</v>
      </c>
      <c r="O210" s="22" t="s">
        <v>3</v>
      </c>
      <c r="P210" s="23">
        <f>SUM(P211:P215)</f>
        <v>83884.3</v>
      </c>
      <c r="Q210" s="23">
        <f t="shared" ref="Q210:T210" si="80">SUM(Q211:Q215)</f>
        <v>61380.3</v>
      </c>
      <c r="R210" s="23">
        <f t="shared" si="80"/>
        <v>14405</v>
      </c>
      <c r="S210" s="23">
        <f t="shared" si="80"/>
        <v>0</v>
      </c>
      <c r="T210" s="23">
        <f t="shared" si="80"/>
        <v>8099</v>
      </c>
    </row>
    <row r="211" spans="1:20" ht="148.5" customHeight="1" x14ac:dyDescent="0.2">
      <c r="A211" s="192"/>
      <c r="B211" s="192"/>
      <c r="C211" s="192"/>
      <c r="D211" s="19">
        <v>2021</v>
      </c>
      <c r="E211" s="20">
        <f>SUM(F211:I211)</f>
        <v>79009.34</v>
      </c>
      <c r="F211" s="20">
        <v>54009.34</v>
      </c>
      <c r="G211" s="20">
        <v>0</v>
      </c>
      <c r="H211" s="20">
        <v>0</v>
      </c>
      <c r="I211" s="20">
        <v>25000</v>
      </c>
      <c r="J211" s="196"/>
      <c r="K211" s="198"/>
      <c r="L211" s="198"/>
      <c r="M211" s="157"/>
      <c r="N211" s="232"/>
      <c r="O211" s="22">
        <v>2021</v>
      </c>
      <c r="P211" s="18">
        <f t="shared" si="56"/>
        <v>0</v>
      </c>
      <c r="Q211" s="18">
        <v>0</v>
      </c>
      <c r="R211" s="18">
        <v>0</v>
      </c>
      <c r="S211" s="18">
        <v>0</v>
      </c>
      <c r="T211" s="18">
        <v>0</v>
      </c>
    </row>
    <row r="212" spans="1:20" ht="74.25" customHeight="1" x14ac:dyDescent="0.2">
      <c r="A212" s="192"/>
      <c r="B212" s="192"/>
      <c r="C212" s="192"/>
      <c r="D212" s="19">
        <v>2022</v>
      </c>
      <c r="E212" s="20">
        <f t="shared" ref="E212:E214" si="81">SUM(F212:I212)</f>
        <v>112849.2</v>
      </c>
      <c r="F212" s="20">
        <v>52849.2</v>
      </c>
      <c r="G212" s="20">
        <v>20000</v>
      </c>
      <c r="H212" s="20">
        <v>0</v>
      </c>
      <c r="I212" s="20">
        <v>40000</v>
      </c>
      <c r="J212" s="196"/>
      <c r="K212" s="198"/>
      <c r="L212" s="198"/>
      <c r="M212" s="157"/>
      <c r="N212" s="232"/>
      <c r="O212" s="22">
        <v>2022</v>
      </c>
      <c r="P212" s="18">
        <f t="shared" si="56"/>
        <v>83884.3</v>
      </c>
      <c r="Q212" s="28">
        <v>61380.3</v>
      </c>
      <c r="R212" s="38">
        <v>14405</v>
      </c>
      <c r="S212" s="38">
        <v>0</v>
      </c>
      <c r="T212" s="38">
        <v>8099</v>
      </c>
    </row>
    <row r="213" spans="1:20" ht="115.5" customHeight="1" x14ac:dyDescent="0.2">
      <c r="A213" s="192"/>
      <c r="B213" s="192"/>
      <c r="C213" s="192"/>
      <c r="D213" s="19">
        <v>2023</v>
      </c>
      <c r="E213" s="20">
        <f t="shared" si="81"/>
        <v>117448.1</v>
      </c>
      <c r="F213" s="20">
        <v>52448.1</v>
      </c>
      <c r="G213" s="20">
        <v>20000</v>
      </c>
      <c r="H213" s="20">
        <v>0</v>
      </c>
      <c r="I213" s="20">
        <v>45000</v>
      </c>
      <c r="J213" s="196"/>
      <c r="K213" s="198"/>
      <c r="L213" s="198"/>
      <c r="M213" s="157"/>
      <c r="N213" s="232"/>
      <c r="O213" s="22">
        <v>2023</v>
      </c>
      <c r="P213" s="18">
        <f t="shared" si="56"/>
        <v>0</v>
      </c>
      <c r="Q213" s="29"/>
      <c r="R213" s="29"/>
      <c r="S213" s="29"/>
      <c r="T213" s="30"/>
    </row>
    <row r="214" spans="1:20" ht="115.5" customHeight="1" x14ac:dyDescent="0.2">
      <c r="A214" s="192"/>
      <c r="B214" s="192"/>
      <c r="C214" s="192"/>
      <c r="D214" s="19">
        <v>2024</v>
      </c>
      <c r="E214" s="20">
        <f t="shared" si="81"/>
        <v>78223.199999999997</v>
      </c>
      <c r="F214" s="20">
        <v>55718.6</v>
      </c>
      <c r="G214" s="20">
        <v>14405.6</v>
      </c>
      <c r="H214" s="20">
        <v>0</v>
      </c>
      <c r="I214" s="20">
        <v>8099</v>
      </c>
      <c r="J214" s="196"/>
      <c r="K214" s="198"/>
      <c r="L214" s="198"/>
      <c r="M214" s="157"/>
      <c r="N214" s="232"/>
      <c r="O214" s="22">
        <v>2024</v>
      </c>
      <c r="P214" s="18">
        <f t="shared" si="56"/>
        <v>0</v>
      </c>
      <c r="Q214" s="29"/>
      <c r="R214" s="29"/>
      <c r="S214" s="29"/>
      <c r="T214" s="30"/>
    </row>
    <row r="215" spans="1:20" ht="81" customHeight="1" x14ac:dyDescent="0.2">
      <c r="A215" s="193"/>
      <c r="B215" s="193"/>
      <c r="C215" s="193"/>
      <c r="D215" s="19">
        <v>2025</v>
      </c>
      <c r="E215" s="20">
        <f t="shared" si="78"/>
        <v>0</v>
      </c>
      <c r="F215" s="20">
        <v>0</v>
      </c>
      <c r="G215" s="20">
        <v>0</v>
      </c>
      <c r="H215" s="20">
        <v>0</v>
      </c>
      <c r="I215" s="20">
        <v>0</v>
      </c>
      <c r="J215" s="197"/>
      <c r="K215" s="199"/>
      <c r="L215" s="199"/>
      <c r="M215" s="157"/>
      <c r="N215" s="233"/>
      <c r="O215" s="22">
        <v>2025</v>
      </c>
      <c r="P215" s="18">
        <f t="shared" si="56"/>
        <v>0</v>
      </c>
      <c r="Q215" s="29"/>
      <c r="R215" s="29"/>
      <c r="S215" s="29"/>
      <c r="T215" s="30"/>
    </row>
    <row r="216" spans="1:20" s="60" customFormat="1" ht="84.75" customHeight="1" x14ac:dyDescent="0.2">
      <c r="A216" s="177" t="s">
        <v>59</v>
      </c>
      <c r="B216" s="178" t="s">
        <v>252</v>
      </c>
      <c r="C216" s="179" t="s">
        <v>200</v>
      </c>
      <c r="D216" s="61" t="s">
        <v>3</v>
      </c>
      <c r="E216" s="62">
        <f>SUM(E217:E221)</f>
        <v>644543.19999999995</v>
      </c>
      <c r="F216" s="62">
        <f>F217+F218+F219+F220+F221</f>
        <v>546316</v>
      </c>
      <c r="G216" s="62">
        <f>G217+G218+G219+G220+G221</f>
        <v>71000</v>
      </c>
      <c r="H216" s="62">
        <f>H217+H218+H219+H220+H221</f>
        <v>27227.200000000001</v>
      </c>
      <c r="I216" s="62">
        <f>I217+I218+I219+I220+I221</f>
        <v>0</v>
      </c>
      <c r="J216" s="178" t="s">
        <v>253</v>
      </c>
      <c r="K216" s="179" t="s">
        <v>108</v>
      </c>
      <c r="L216" s="187" t="s">
        <v>104</v>
      </c>
      <c r="M216" s="174" t="s">
        <v>333</v>
      </c>
      <c r="N216" s="241" t="s">
        <v>384</v>
      </c>
      <c r="O216" s="68" t="s">
        <v>3</v>
      </c>
      <c r="P216" s="71">
        <f>SUM(P217:P221)</f>
        <v>364381.2</v>
      </c>
      <c r="Q216" s="71">
        <f t="shared" ref="Q216:T216" si="82">SUM(Q217:Q221)</f>
        <v>280162.09999999998</v>
      </c>
      <c r="R216" s="71">
        <f t="shared" si="82"/>
        <v>71000</v>
      </c>
      <c r="S216" s="71">
        <f t="shared" si="82"/>
        <v>13219.1</v>
      </c>
      <c r="T216" s="71">
        <f t="shared" si="82"/>
        <v>0</v>
      </c>
    </row>
    <row r="217" spans="1:20" s="60" customFormat="1" ht="42" customHeight="1" x14ac:dyDescent="0.2">
      <c r="A217" s="145"/>
      <c r="B217" s="145"/>
      <c r="C217" s="145"/>
      <c r="D217" s="61">
        <v>2021</v>
      </c>
      <c r="E217" s="62">
        <f>F217+G217+H217+I217</f>
        <v>100000</v>
      </c>
      <c r="F217" s="62">
        <v>29000</v>
      </c>
      <c r="G217" s="62">
        <v>71000</v>
      </c>
      <c r="H217" s="62">
        <v>0</v>
      </c>
      <c r="I217" s="62">
        <v>0</v>
      </c>
      <c r="J217" s="147"/>
      <c r="K217" s="150"/>
      <c r="L217" s="188"/>
      <c r="M217" s="190"/>
      <c r="N217" s="242"/>
      <c r="O217" s="68">
        <v>2021</v>
      </c>
      <c r="P217" s="58">
        <f t="shared" ref="P217:P219" si="83">SUM(Q217:T217)</f>
        <v>100000</v>
      </c>
      <c r="Q217" s="103">
        <v>29000</v>
      </c>
      <c r="R217" s="103">
        <v>71000</v>
      </c>
      <c r="S217" s="58">
        <v>0</v>
      </c>
      <c r="T217" s="58">
        <v>0</v>
      </c>
    </row>
    <row r="218" spans="1:20" s="60" customFormat="1" ht="51.75" customHeight="1" x14ac:dyDescent="0.2">
      <c r="A218" s="145"/>
      <c r="B218" s="145"/>
      <c r="C218" s="145"/>
      <c r="D218" s="61">
        <v>2022</v>
      </c>
      <c r="E218" s="62">
        <f>F218+G218+H218+I218</f>
        <v>266020.09999999998</v>
      </c>
      <c r="F218" s="62">
        <v>252719.1</v>
      </c>
      <c r="G218" s="62">
        <v>0</v>
      </c>
      <c r="H218" s="62">
        <v>13301</v>
      </c>
      <c r="I218" s="62">
        <v>0</v>
      </c>
      <c r="J218" s="147"/>
      <c r="K218" s="150"/>
      <c r="L218" s="188"/>
      <c r="M218" s="190"/>
      <c r="N218" s="242"/>
      <c r="O218" s="68">
        <v>2022</v>
      </c>
      <c r="P218" s="58">
        <f t="shared" si="83"/>
        <v>264381.2</v>
      </c>
      <c r="Q218" s="107">
        <v>251162.1</v>
      </c>
      <c r="R218" s="66">
        <v>0</v>
      </c>
      <c r="S218" s="107">
        <v>13219.1</v>
      </c>
      <c r="T218" s="66">
        <v>0</v>
      </c>
    </row>
    <row r="219" spans="1:20" s="60" customFormat="1" ht="121.5" customHeight="1" x14ac:dyDescent="0.2">
      <c r="A219" s="145"/>
      <c r="B219" s="145"/>
      <c r="C219" s="145"/>
      <c r="D219" s="61">
        <v>2023</v>
      </c>
      <c r="E219" s="62">
        <f>F219+G219+H219+I219</f>
        <v>278523.10000000003</v>
      </c>
      <c r="F219" s="62">
        <v>264596.90000000002</v>
      </c>
      <c r="G219" s="62">
        <v>0</v>
      </c>
      <c r="H219" s="62">
        <v>13926.2</v>
      </c>
      <c r="I219" s="62">
        <v>0</v>
      </c>
      <c r="J219" s="147"/>
      <c r="K219" s="150"/>
      <c r="L219" s="188"/>
      <c r="M219" s="190"/>
      <c r="N219" s="242"/>
      <c r="O219" s="68">
        <v>2023</v>
      </c>
      <c r="P219" s="58">
        <f t="shared" si="83"/>
        <v>0</v>
      </c>
      <c r="Q219" s="58">
        <f t="shared" ref="Q219" si="84">SUM(R219:U219)</f>
        <v>0</v>
      </c>
      <c r="R219" s="58">
        <f t="shared" ref="R219:T221" si="85">SUM(S219:V219)</f>
        <v>0</v>
      </c>
      <c r="S219" s="58">
        <f t="shared" si="85"/>
        <v>0</v>
      </c>
      <c r="T219" s="58">
        <f t="shared" si="85"/>
        <v>0</v>
      </c>
    </row>
    <row r="220" spans="1:20" s="60" customFormat="1" ht="129.75" customHeight="1" x14ac:dyDescent="0.2">
      <c r="A220" s="145"/>
      <c r="B220" s="145"/>
      <c r="C220" s="145"/>
      <c r="D220" s="61">
        <v>2024</v>
      </c>
      <c r="E220" s="62">
        <f>F220+G220+H220+I220</f>
        <v>0</v>
      </c>
      <c r="F220" s="62">
        <v>0</v>
      </c>
      <c r="G220" s="62">
        <v>0</v>
      </c>
      <c r="H220" s="62">
        <v>0</v>
      </c>
      <c r="I220" s="62">
        <v>0</v>
      </c>
      <c r="J220" s="147"/>
      <c r="K220" s="150"/>
      <c r="L220" s="188"/>
      <c r="M220" s="190"/>
      <c r="N220" s="242"/>
      <c r="O220" s="68">
        <v>2024</v>
      </c>
      <c r="P220" s="58">
        <f t="shared" ref="P220:P221" si="86">SUM(Q220:T220)</f>
        <v>0</v>
      </c>
      <c r="Q220" s="58">
        <f t="shared" ref="Q220:Q221" si="87">SUM(R220:U220)</f>
        <v>0</v>
      </c>
      <c r="R220" s="58">
        <f t="shared" si="85"/>
        <v>0</v>
      </c>
      <c r="S220" s="58">
        <f t="shared" si="85"/>
        <v>0</v>
      </c>
      <c r="T220" s="58">
        <f t="shared" si="85"/>
        <v>0</v>
      </c>
    </row>
    <row r="221" spans="1:20" s="60" customFormat="1" ht="82.5" customHeight="1" x14ac:dyDescent="0.2">
      <c r="A221" s="146"/>
      <c r="B221" s="146"/>
      <c r="C221" s="146"/>
      <c r="D221" s="61">
        <v>2025</v>
      </c>
      <c r="E221" s="62">
        <f>F221+G221+H221+I221</f>
        <v>0</v>
      </c>
      <c r="F221" s="62">
        <v>0</v>
      </c>
      <c r="G221" s="62">
        <v>0</v>
      </c>
      <c r="H221" s="62">
        <v>0</v>
      </c>
      <c r="I221" s="62">
        <v>0</v>
      </c>
      <c r="J221" s="149"/>
      <c r="K221" s="151"/>
      <c r="L221" s="189"/>
      <c r="M221" s="190"/>
      <c r="N221" s="243"/>
      <c r="O221" s="68">
        <v>2025</v>
      </c>
      <c r="P221" s="58">
        <f t="shared" si="86"/>
        <v>0</v>
      </c>
      <c r="Q221" s="58">
        <f t="shared" si="87"/>
        <v>0</v>
      </c>
      <c r="R221" s="58">
        <f t="shared" si="85"/>
        <v>0</v>
      </c>
      <c r="S221" s="58">
        <f t="shared" si="85"/>
        <v>0</v>
      </c>
      <c r="T221" s="58">
        <f t="shared" si="85"/>
        <v>0</v>
      </c>
    </row>
    <row r="222" spans="1:20" ht="78" customHeight="1" x14ac:dyDescent="0.2">
      <c r="A222" s="200" t="s">
        <v>61</v>
      </c>
      <c r="B222" s="194" t="s">
        <v>254</v>
      </c>
      <c r="C222" s="195" t="s">
        <v>60</v>
      </c>
      <c r="D222" s="19" t="s">
        <v>3</v>
      </c>
      <c r="E222" s="20">
        <f t="shared" ref="E222:E227" si="88">SUM(F222:I222)</f>
        <v>122300.656</v>
      </c>
      <c r="F222" s="20">
        <f>SUM(F223:F227)</f>
        <v>21185.556</v>
      </c>
      <c r="G222" s="20">
        <f>SUM(G223:G227)</f>
        <v>60000</v>
      </c>
      <c r="H222" s="20">
        <f>SUM(H223:H227)</f>
        <v>1115.0999999999999</v>
      </c>
      <c r="I222" s="20">
        <f>SUM(I223:I227)</f>
        <v>40000</v>
      </c>
      <c r="J222" s="194" t="s">
        <v>255</v>
      </c>
      <c r="K222" s="195" t="s">
        <v>108</v>
      </c>
      <c r="L222" s="195" t="s">
        <v>104</v>
      </c>
      <c r="M222" s="212" t="s">
        <v>256</v>
      </c>
      <c r="N222" s="231" t="s">
        <v>385</v>
      </c>
      <c r="O222" s="22" t="s">
        <v>3</v>
      </c>
      <c r="P222" s="23">
        <f>SUM(P223:P227)</f>
        <v>18601.5</v>
      </c>
      <c r="Q222" s="23">
        <f t="shared" ref="Q222:T222" si="89">SUM(Q223:Q227)</f>
        <v>17671.400000000001</v>
      </c>
      <c r="R222" s="23">
        <f t="shared" si="89"/>
        <v>0</v>
      </c>
      <c r="S222" s="23">
        <f t="shared" si="89"/>
        <v>930.1</v>
      </c>
      <c r="T222" s="23">
        <f t="shared" si="89"/>
        <v>0</v>
      </c>
    </row>
    <row r="223" spans="1:20" ht="36.75" customHeight="1" x14ac:dyDescent="0.2">
      <c r="A223" s="192"/>
      <c r="B223" s="192"/>
      <c r="C223" s="192"/>
      <c r="D223" s="19">
        <v>2021</v>
      </c>
      <c r="E223" s="20">
        <f t="shared" si="88"/>
        <v>0</v>
      </c>
      <c r="F223" s="20">
        <v>0</v>
      </c>
      <c r="G223" s="20">
        <v>0</v>
      </c>
      <c r="H223" s="20">
        <v>0</v>
      </c>
      <c r="I223" s="20">
        <v>0</v>
      </c>
      <c r="J223" s="196"/>
      <c r="K223" s="198"/>
      <c r="L223" s="198"/>
      <c r="M223" s="157"/>
      <c r="N223" s="232"/>
      <c r="O223" s="22">
        <v>2021</v>
      </c>
      <c r="P223" s="32">
        <f t="shared" ref="P223:P227" si="90">SUM(Q223:T223)</f>
        <v>0</v>
      </c>
      <c r="Q223" s="45">
        <f t="shared" ref="Q223" si="91">SUM(R223:U223)</f>
        <v>0</v>
      </c>
      <c r="R223" s="32">
        <v>0</v>
      </c>
      <c r="S223" s="32">
        <v>0</v>
      </c>
      <c r="T223" s="32">
        <v>0</v>
      </c>
    </row>
    <row r="224" spans="1:20" ht="44.25" customHeight="1" x14ac:dyDescent="0.2">
      <c r="A224" s="192"/>
      <c r="B224" s="192"/>
      <c r="C224" s="192"/>
      <c r="D224" s="19">
        <v>2022</v>
      </c>
      <c r="E224" s="20">
        <f>SUM(F224:I224)</f>
        <v>42300.656000000003</v>
      </c>
      <c r="F224" s="20">
        <v>21185.556</v>
      </c>
      <c r="G224" s="20">
        <v>0</v>
      </c>
      <c r="H224" s="20">
        <v>1115.0999999999999</v>
      </c>
      <c r="I224" s="20">
        <v>20000</v>
      </c>
      <c r="J224" s="196"/>
      <c r="K224" s="198"/>
      <c r="L224" s="198"/>
      <c r="M224" s="157"/>
      <c r="N224" s="232"/>
      <c r="O224" s="22">
        <v>2022</v>
      </c>
      <c r="P224" s="32">
        <f t="shared" si="90"/>
        <v>18601.5</v>
      </c>
      <c r="Q224" s="45">
        <v>17671.400000000001</v>
      </c>
      <c r="R224" s="51">
        <v>0</v>
      </c>
      <c r="S224" s="45">
        <v>930.1</v>
      </c>
      <c r="T224" s="32">
        <v>0</v>
      </c>
    </row>
    <row r="225" spans="1:20" ht="45.75" customHeight="1" x14ac:dyDescent="0.2">
      <c r="A225" s="192"/>
      <c r="B225" s="192"/>
      <c r="C225" s="192"/>
      <c r="D225" s="19">
        <v>2023</v>
      </c>
      <c r="E225" s="20">
        <f t="shared" si="88"/>
        <v>50000</v>
      </c>
      <c r="F225" s="20">
        <v>0</v>
      </c>
      <c r="G225" s="20">
        <v>30000</v>
      </c>
      <c r="H225" s="20">
        <v>0</v>
      </c>
      <c r="I225" s="20">
        <v>20000</v>
      </c>
      <c r="J225" s="196"/>
      <c r="K225" s="198"/>
      <c r="L225" s="198"/>
      <c r="M225" s="157"/>
      <c r="N225" s="232"/>
      <c r="O225" s="22">
        <v>2023</v>
      </c>
      <c r="P225" s="32">
        <f t="shared" si="90"/>
        <v>0</v>
      </c>
      <c r="Q225" s="32">
        <f t="shared" ref="Q225:T227" si="92">SUM(R225:U225)</f>
        <v>0</v>
      </c>
      <c r="R225" s="32">
        <f t="shared" si="92"/>
        <v>0</v>
      </c>
      <c r="S225" s="32">
        <f t="shared" si="92"/>
        <v>0</v>
      </c>
      <c r="T225" s="32">
        <f t="shared" si="92"/>
        <v>0</v>
      </c>
    </row>
    <row r="226" spans="1:20" ht="20.25" customHeight="1" x14ac:dyDescent="0.2">
      <c r="A226" s="192"/>
      <c r="B226" s="192"/>
      <c r="C226" s="192"/>
      <c r="D226" s="19">
        <v>2024</v>
      </c>
      <c r="E226" s="20">
        <f t="shared" si="88"/>
        <v>30000</v>
      </c>
      <c r="F226" s="20">
        <v>0</v>
      </c>
      <c r="G226" s="20">
        <v>30000</v>
      </c>
      <c r="H226" s="20">
        <v>0</v>
      </c>
      <c r="I226" s="20">
        <v>0</v>
      </c>
      <c r="J226" s="196"/>
      <c r="K226" s="198"/>
      <c r="L226" s="198"/>
      <c r="M226" s="157"/>
      <c r="N226" s="232"/>
      <c r="O226" s="22">
        <v>2024</v>
      </c>
      <c r="P226" s="32">
        <f t="shared" si="90"/>
        <v>0</v>
      </c>
      <c r="Q226" s="32">
        <f t="shared" si="92"/>
        <v>0</v>
      </c>
      <c r="R226" s="32">
        <f t="shared" si="92"/>
        <v>0</v>
      </c>
      <c r="S226" s="32">
        <f t="shared" si="92"/>
        <v>0</v>
      </c>
      <c r="T226" s="32">
        <f t="shared" si="92"/>
        <v>0</v>
      </c>
    </row>
    <row r="227" spans="1:20" ht="24.75" customHeight="1" x14ac:dyDescent="0.2">
      <c r="A227" s="193"/>
      <c r="B227" s="193"/>
      <c r="C227" s="193"/>
      <c r="D227" s="19">
        <v>2025</v>
      </c>
      <c r="E227" s="20">
        <f t="shared" si="88"/>
        <v>0</v>
      </c>
      <c r="F227" s="20">
        <v>0</v>
      </c>
      <c r="G227" s="20">
        <v>0</v>
      </c>
      <c r="H227" s="20">
        <v>0</v>
      </c>
      <c r="I227" s="20">
        <v>0</v>
      </c>
      <c r="J227" s="197"/>
      <c r="K227" s="199"/>
      <c r="L227" s="199"/>
      <c r="M227" s="161"/>
      <c r="N227" s="233"/>
      <c r="O227" s="22">
        <v>2025</v>
      </c>
      <c r="P227" s="32">
        <f t="shared" si="90"/>
        <v>0</v>
      </c>
      <c r="Q227" s="32">
        <f t="shared" si="92"/>
        <v>0</v>
      </c>
      <c r="R227" s="32">
        <f t="shared" si="92"/>
        <v>0</v>
      </c>
      <c r="S227" s="32">
        <f t="shared" si="92"/>
        <v>0</v>
      </c>
      <c r="T227" s="32">
        <f t="shared" si="92"/>
        <v>0</v>
      </c>
    </row>
    <row r="228" spans="1:20" s="60" customFormat="1" ht="60" customHeight="1" x14ac:dyDescent="0.2">
      <c r="A228" s="177" t="s">
        <v>63</v>
      </c>
      <c r="B228" s="186" t="s">
        <v>62</v>
      </c>
      <c r="C228" s="179" t="s">
        <v>56</v>
      </c>
      <c r="D228" s="61" t="s">
        <v>3</v>
      </c>
      <c r="E228" s="62">
        <f>SUM(E229:E233)</f>
        <v>42568.1</v>
      </c>
      <c r="F228" s="62">
        <f>SUM(F229:F233)</f>
        <v>17723.3</v>
      </c>
      <c r="G228" s="62">
        <f>SUM(G229:G233)</f>
        <v>24437.4</v>
      </c>
      <c r="H228" s="62">
        <f>SUM(H229:H233)</f>
        <v>407.4</v>
      </c>
      <c r="I228" s="62">
        <f>SUM(I229:I233)</f>
        <v>0</v>
      </c>
      <c r="J228" s="178" t="s">
        <v>257</v>
      </c>
      <c r="K228" s="179" t="s">
        <v>104</v>
      </c>
      <c r="L228" s="179" t="s">
        <v>104</v>
      </c>
      <c r="M228" s="175" t="s">
        <v>258</v>
      </c>
      <c r="N228" s="226" t="s">
        <v>386</v>
      </c>
      <c r="O228" s="68" t="s">
        <v>3</v>
      </c>
      <c r="P228" s="71">
        <f>SUM(P229:P233)</f>
        <v>48485.8</v>
      </c>
      <c r="Q228" s="71">
        <f t="shared" ref="Q228:T228" si="93">SUM(Q229:Q233)</f>
        <v>23230.899999999998</v>
      </c>
      <c r="R228" s="71">
        <f t="shared" si="93"/>
        <v>24560.2</v>
      </c>
      <c r="S228" s="71">
        <f t="shared" si="93"/>
        <v>694.7</v>
      </c>
      <c r="T228" s="71">
        <f t="shared" si="93"/>
        <v>0</v>
      </c>
    </row>
    <row r="229" spans="1:20" s="60" customFormat="1" x14ac:dyDescent="0.2">
      <c r="A229" s="145"/>
      <c r="B229" s="145"/>
      <c r="C229" s="145"/>
      <c r="D229" s="61">
        <v>2021</v>
      </c>
      <c r="E229" s="62">
        <f>F229+G229+H229+I229</f>
        <v>36863.599999999999</v>
      </c>
      <c r="F229" s="62">
        <v>12304</v>
      </c>
      <c r="G229" s="62">
        <v>24437.4</v>
      </c>
      <c r="H229" s="62">
        <v>122.2</v>
      </c>
      <c r="I229" s="62">
        <v>0</v>
      </c>
      <c r="J229" s="147"/>
      <c r="K229" s="150"/>
      <c r="L229" s="150"/>
      <c r="M229" s="153"/>
      <c r="N229" s="227"/>
      <c r="O229" s="68">
        <v>2021</v>
      </c>
      <c r="P229" s="58">
        <f t="shared" ref="P229:P233" si="94">SUM(Q229:T229)</f>
        <v>42781.3</v>
      </c>
      <c r="Q229" s="63">
        <v>17811.599999999999</v>
      </c>
      <c r="R229" s="63">
        <v>24560.2</v>
      </c>
      <c r="S229" s="63">
        <v>409.5</v>
      </c>
      <c r="T229" s="64">
        <v>0</v>
      </c>
    </row>
    <row r="230" spans="1:20" s="60" customFormat="1" x14ac:dyDescent="0.2">
      <c r="A230" s="145"/>
      <c r="B230" s="145"/>
      <c r="C230" s="145"/>
      <c r="D230" s="61">
        <v>2022</v>
      </c>
      <c r="E230" s="62">
        <f>F230+G230+H230+I230</f>
        <v>5704.5</v>
      </c>
      <c r="F230" s="62">
        <v>5419.3</v>
      </c>
      <c r="G230" s="62">
        <v>0</v>
      </c>
      <c r="H230" s="62">
        <v>285.2</v>
      </c>
      <c r="I230" s="62">
        <v>0</v>
      </c>
      <c r="J230" s="147"/>
      <c r="K230" s="150"/>
      <c r="L230" s="150"/>
      <c r="M230" s="153"/>
      <c r="N230" s="227"/>
      <c r="O230" s="68">
        <v>2022</v>
      </c>
      <c r="P230" s="65">
        <f t="shared" si="94"/>
        <v>5704.5</v>
      </c>
      <c r="Q230" s="108">
        <v>5419.3</v>
      </c>
      <c r="R230" s="66">
        <v>0</v>
      </c>
      <c r="S230" s="108">
        <v>285.2</v>
      </c>
      <c r="T230" s="66">
        <v>0</v>
      </c>
    </row>
    <row r="231" spans="1:20" s="60" customFormat="1" x14ac:dyDescent="0.2">
      <c r="A231" s="145"/>
      <c r="B231" s="145"/>
      <c r="C231" s="145"/>
      <c r="D231" s="61">
        <v>2023</v>
      </c>
      <c r="E231" s="62">
        <f>F231+G231+H231+I231</f>
        <v>0</v>
      </c>
      <c r="F231" s="62">
        <v>0</v>
      </c>
      <c r="G231" s="62">
        <v>0</v>
      </c>
      <c r="H231" s="62">
        <v>0</v>
      </c>
      <c r="I231" s="62">
        <v>0</v>
      </c>
      <c r="J231" s="147"/>
      <c r="K231" s="150"/>
      <c r="L231" s="150"/>
      <c r="M231" s="153"/>
      <c r="N231" s="227"/>
      <c r="O231" s="68">
        <v>2023</v>
      </c>
      <c r="P231" s="65">
        <f t="shared" si="94"/>
        <v>0</v>
      </c>
      <c r="Q231" s="109"/>
      <c r="R231" s="109"/>
      <c r="S231" s="109"/>
      <c r="T231" s="110"/>
    </row>
    <row r="232" spans="1:20" s="60" customFormat="1" x14ac:dyDescent="0.2">
      <c r="A232" s="145"/>
      <c r="B232" s="145"/>
      <c r="C232" s="145"/>
      <c r="D232" s="61">
        <v>2024</v>
      </c>
      <c r="E232" s="62">
        <f>F232+G232+H232+I232</f>
        <v>0</v>
      </c>
      <c r="F232" s="62">
        <v>0</v>
      </c>
      <c r="G232" s="62">
        <v>0</v>
      </c>
      <c r="H232" s="62">
        <v>0</v>
      </c>
      <c r="I232" s="62">
        <v>0</v>
      </c>
      <c r="J232" s="147"/>
      <c r="K232" s="150"/>
      <c r="L232" s="150"/>
      <c r="M232" s="153"/>
      <c r="N232" s="227"/>
      <c r="O232" s="68">
        <v>2024</v>
      </c>
      <c r="P232" s="65">
        <f t="shared" si="94"/>
        <v>0</v>
      </c>
      <c r="Q232" s="109"/>
      <c r="R232" s="109"/>
      <c r="S232" s="109"/>
      <c r="T232" s="110"/>
    </row>
    <row r="233" spans="1:20" s="60" customFormat="1" ht="26.25" customHeight="1" x14ac:dyDescent="0.2">
      <c r="A233" s="146"/>
      <c r="B233" s="146"/>
      <c r="C233" s="146"/>
      <c r="D233" s="61">
        <v>2025</v>
      </c>
      <c r="E233" s="62">
        <f>F233+G233+H233+I233</f>
        <v>0</v>
      </c>
      <c r="F233" s="62">
        <v>0</v>
      </c>
      <c r="G233" s="62">
        <v>0</v>
      </c>
      <c r="H233" s="62">
        <v>0</v>
      </c>
      <c r="I233" s="62">
        <v>0</v>
      </c>
      <c r="J233" s="149"/>
      <c r="K233" s="151"/>
      <c r="L233" s="151"/>
      <c r="M233" s="154"/>
      <c r="N233" s="169"/>
      <c r="O233" s="68">
        <v>2025</v>
      </c>
      <c r="P233" s="65">
        <f t="shared" si="94"/>
        <v>0</v>
      </c>
      <c r="Q233" s="109"/>
      <c r="R233" s="109"/>
      <c r="S233" s="109"/>
      <c r="T233" s="110"/>
    </row>
    <row r="234" spans="1:20" s="60" customFormat="1" ht="105.75" customHeight="1" x14ac:dyDescent="0.2">
      <c r="A234" s="177" t="s">
        <v>65</v>
      </c>
      <c r="B234" s="186" t="s">
        <v>166</v>
      </c>
      <c r="C234" s="179">
        <v>2022</v>
      </c>
      <c r="D234" s="61" t="s">
        <v>3</v>
      </c>
      <c r="E234" s="62">
        <f>E235+E236+E237+E238+E239</f>
        <v>1254.9000000000001</v>
      </c>
      <c r="F234" s="62">
        <f t="shared" ref="F234:I234" si="95">F235+F236+F237+F238+F239</f>
        <v>1192.2</v>
      </c>
      <c r="G234" s="62">
        <f t="shared" si="95"/>
        <v>0</v>
      </c>
      <c r="H234" s="62">
        <f t="shared" si="95"/>
        <v>62.7</v>
      </c>
      <c r="I234" s="62">
        <f t="shared" si="95"/>
        <v>0</v>
      </c>
      <c r="J234" s="178" t="s">
        <v>259</v>
      </c>
      <c r="K234" s="179" t="s">
        <v>137</v>
      </c>
      <c r="L234" s="179" t="s">
        <v>137</v>
      </c>
      <c r="M234" s="175" t="s">
        <v>138</v>
      </c>
      <c r="N234" s="241" t="s">
        <v>414</v>
      </c>
      <c r="O234" s="68" t="s">
        <v>3</v>
      </c>
      <c r="P234" s="111">
        <f>SUM(P235:P239)</f>
        <v>1333.64</v>
      </c>
      <c r="Q234" s="111">
        <f t="shared" ref="Q234:T234" si="96">SUM(Q235:Q239)</f>
        <v>1192.2</v>
      </c>
      <c r="R234" s="111">
        <f t="shared" si="96"/>
        <v>0</v>
      </c>
      <c r="S234" s="111">
        <f t="shared" si="96"/>
        <v>141.44</v>
      </c>
      <c r="T234" s="111">
        <f t="shared" si="96"/>
        <v>0</v>
      </c>
    </row>
    <row r="235" spans="1:20" s="60" customFormat="1" ht="108" customHeight="1" x14ac:dyDescent="0.2">
      <c r="A235" s="145"/>
      <c r="B235" s="145"/>
      <c r="C235" s="145"/>
      <c r="D235" s="61">
        <v>2021</v>
      </c>
      <c r="E235" s="62">
        <f>F235+G235+H235+I235</f>
        <v>0</v>
      </c>
      <c r="F235" s="62">
        <v>0</v>
      </c>
      <c r="G235" s="62">
        <v>0</v>
      </c>
      <c r="H235" s="62">
        <v>0</v>
      </c>
      <c r="I235" s="62">
        <v>0</v>
      </c>
      <c r="J235" s="147"/>
      <c r="K235" s="150"/>
      <c r="L235" s="150"/>
      <c r="M235" s="153"/>
      <c r="N235" s="242"/>
      <c r="O235" s="68">
        <v>2021</v>
      </c>
      <c r="P235" s="112"/>
      <c r="Q235" s="58">
        <v>0</v>
      </c>
      <c r="R235" s="58">
        <v>0</v>
      </c>
      <c r="S235" s="58">
        <v>0</v>
      </c>
      <c r="T235" s="58">
        <v>0</v>
      </c>
    </row>
    <row r="236" spans="1:20" s="60" customFormat="1" ht="71.25" customHeight="1" x14ac:dyDescent="0.2">
      <c r="A236" s="145"/>
      <c r="B236" s="145"/>
      <c r="C236" s="145"/>
      <c r="D236" s="61">
        <v>2022</v>
      </c>
      <c r="E236" s="62">
        <f t="shared" ref="E236:E239" si="97">F236+G236+H236+I236</f>
        <v>1254.9000000000001</v>
      </c>
      <c r="F236" s="62">
        <v>1192.2</v>
      </c>
      <c r="G236" s="62">
        <v>0</v>
      </c>
      <c r="H236" s="62">
        <v>62.7</v>
      </c>
      <c r="I236" s="62">
        <v>0</v>
      </c>
      <c r="J236" s="147"/>
      <c r="K236" s="150"/>
      <c r="L236" s="150"/>
      <c r="M236" s="153"/>
      <c r="N236" s="242"/>
      <c r="O236" s="68">
        <v>2022</v>
      </c>
      <c r="P236" s="113">
        <f t="shared" ref="P236" si="98">SUM(Q236:T236)</f>
        <v>1333.64</v>
      </c>
      <c r="Q236" s="112">
        <v>1192.2</v>
      </c>
      <c r="R236" s="66">
        <v>0</v>
      </c>
      <c r="S236" s="112">
        <v>141.44</v>
      </c>
      <c r="T236" s="66">
        <v>0</v>
      </c>
    </row>
    <row r="237" spans="1:20" s="60" customFormat="1" ht="59.25" customHeight="1" x14ac:dyDescent="0.2">
      <c r="A237" s="145"/>
      <c r="B237" s="145"/>
      <c r="C237" s="145"/>
      <c r="D237" s="61">
        <v>2023</v>
      </c>
      <c r="E237" s="62">
        <f t="shared" si="97"/>
        <v>0</v>
      </c>
      <c r="F237" s="62">
        <v>0</v>
      </c>
      <c r="G237" s="62">
        <v>0</v>
      </c>
      <c r="H237" s="62">
        <v>0</v>
      </c>
      <c r="I237" s="62">
        <v>0</v>
      </c>
      <c r="J237" s="147"/>
      <c r="K237" s="150"/>
      <c r="L237" s="150"/>
      <c r="M237" s="153"/>
      <c r="N237" s="242"/>
      <c r="O237" s="68">
        <v>2023</v>
      </c>
      <c r="P237" s="113"/>
      <c r="Q237" s="113"/>
      <c r="R237" s="113"/>
      <c r="S237" s="113"/>
      <c r="T237" s="114"/>
    </row>
    <row r="238" spans="1:20" s="60" customFormat="1" ht="105.75" customHeight="1" x14ac:dyDescent="0.2">
      <c r="A238" s="145"/>
      <c r="B238" s="145"/>
      <c r="C238" s="145"/>
      <c r="D238" s="61">
        <v>2024</v>
      </c>
      <c r="E238" s="62">
        <f t="shared" si="97"/>
        <v>0</v>
      </c>
      <c r="F238" s="62">
        <v>0</v>
      </c>
      <c r="G238" s="62">
        <v>0</v>
      </c>
      <c r="H238" s="62">
        <v>0</v>
      </c>
      <c r="I238" s="62">
        <v>0</v>
      </c>
      <c r="J238" s="147"/>
      <c r="K238" s="150"/>
      <c r="L238" s="150"/>
      <c r="M238" s="153"/>
      <c r="N238" s="242"/>
      <c r="O238" s="68">
        <v>2024</v>
      </c>
      <c r="P238" s="113"/>
      <c r="Q238" s="113"/>
      <c r="R238" s="113"/>
      <c r="S238" s="113"/>
      <c r="T238" s="114"/>
    </row>
    <row r="239" spans="1:20" s="60" customFormat="1" ht="72" customHeight="1" x14ac:dyDescent="0.2">
      <c r="A239" s="146"/>
      <c r="B239" s="146"/>
      <c r="C239" s="146"/>
      <c r="D239" s="61">
        <v>2025</v>
      </c>
      <c r="E239" s="62">
        <f t="shared" si="97"/>
        <v>0</v>
      </c>
      <c r="F239" s="62">
        <v>0</v>
      </c>
      <c r="G239" s="62">
        <v>0</v>
      </c>
      <c r="H239" s="62">
        <v>0</v>
      </c>
      <c r="I239" s="62">
        <v>0</v>
      </c>
      <c r="J239" s="149"/>
      <c r="K239" s="151"/>
      <c r="L239" s="151"/>
      <c r="M239" s="154"/>
      <c r="N239" s="243"/>
      <c r="O239" s="68">
        <v>2025</v>
      </c>
      <c r="P239" s="113"/>
      <c r="Q239" s="113"/>
      <c r="R239" s="113"/>
      <c r="S239" s="113"/>
      <c r="T239" s="114"/>
    </row>
    <row r="240" spans="1:20" s="60" customFormat="1" ht="93" customHeight="1" x14ac:dyDescent="0.2">
      <c r="A240" s="177" t="s">
        <v>67</v>
      </c>
      <c r="B240" s="186" t="s">
        <v>167</v>
      </c>
      <c r="C240" s="179">
        <v>2022</v>
      </c>
      <c r="D240" s="61" t="s">
        <v>3</v>
      </c>
      <c r="E240" s="62">
        <f>E241+E242+E243+E244+E245</f>
        <v>2577.1999999999998</v>
      </c>
      <c r="F240" s="62">
        <f t="shared" ref="F240:I240" si="99">F241+F242+F243+F244+F245</f>
        <v>2448.1999999999998</v>
      </c>
      <c r="G240" s="62">
        <f t="shared" si="99"/>
        <v>0</v>
      </c>
      <c r="H240" s="62">
        <f t="shared" si="99"/>
        <v>129</v>
      </c>
      <c r="I240" s="62">
        <f t="shared" si="99"/>
        <v>0</v>
      </c>
      <c r="J240" s="178" t="s">
        <v>168</v>
      </c>
      <c r="K240" s="179" t="s">
        <v>137</v>
      </c>
      <c r="L240" s="179" t="s">
        <v>137</v>
      </c>
      <c r="M240" s="175" t="s">
        <v>138</v>
      </c>
      <c r="N240" s="241" t="s">
        <v>413</v>
      </c>
      <c r="O240" s="68" t="s">
        <v>3</v>
      </c>
      <c r="P240" s="71">
        <f>SUM(P241:P245)</f>
        <v>4307.6499999999996</v>
      </c>
      <c r="Q240" s="71">
        <f t="shared" ref="Q240:T240" si="100">SUM(Q241:Q245)</f>
        <v>2448.1999999999998</v>
      </c>
      <c r="R240" s="71">
        <f t="shared" si="100"/>
        <v>0</v>
      </c>
      <c r="S240" s="71">
        <f t="shared" si="100"/>
        <v>1859.45</v>
      </c>
      <c r="T240" s="71">
        <f t="shared" si="100"/>
        <v>0</v>
      </c>
    </row>
    <row r="241" spans="1:21" s="60" customFormat="1" ht="87" customHeight="1" x14ac:dyDescent="0.2">
      <c r="A241" s="145"/>
      <c r="B241" s="145"/>
      <c r="C241" s="145"/>
      <c r="D241" s="61">
        <v>2021</v>
      </c>
      <c r="E241" s="62">
        <f>F241+G241+H241+I241</f>
        <v>0</v>
      </c>
      <c r="F241" s="62">
        <v>0</v>
      </c>
      <c r="G241" s="62">
        <v>0</v>
      </c>
      <c r="H241" s="62">
        <v>0</v>
      </c>
      <c r="I241" s="62">
        <v>0</v>
      </c>
      <c r="J241" s="147"/>
      <c r="K241" s="150"/>
      <c r="L241" s="150"/>
      <c r="M241" s="153"/>
      <c r="N241" s="242"/>
      <c r="O241" s="68">
        <v>2021</v>
      </c>
      <c r="P241" s="58">
        <f t="shared" ref="P241:P281" si="101">SUM(Q241:T241)</f>
        <v>0</v>
      </c>
      <c r="Q241" s="58">
        <v>0</v>
      </c>
      <c r="R241" s="58">
        <v>0</v>
      </c>
      <c r="S241" s="58">
        <v>0</v>
      </c>
      <c r="T241" s="58">
        <v>0</v>
      </c>
    </row>
    <row r="242" spans="1:21" s="60" customFormat="1" ht="135" customHeight="1" x14ac:dyDescent="0.2">
      <c r="A242" s="145"/>
      <c r="B242" s="145"/>
      <c r="C242" s="145"/>
      <c r="D242" s="61">
        <v>2022</v>
      </c>
      <c r="E242" s="62">
        <f t="shared" ref="E242:E245" si="102">F242+G242+H242+I242</f>
        <v>2577.1999999999998</v>
      </c>
      <c r="F242" s="62">
        <v>2448.1999999999998</v>
      </c>
      <c r="G242" s="62">
        <v>0</v>
      </c>
      <c r="H242" s="62">
        <v>129</v>
      </c>
      <c r="I242" s="62">
        <v>0</v>
      </c>
      <c r="J242" s="147"/>
      <c r="K242" s="150"/>
      <c r="L242" s="150"/>
      <c r="M242" s="153"/>
      <c r="N242" s="242"/>
      <c r="O242" s="68">
        <v>2022</v>
      </c>
      <c r="P242" s="65">
        <f t="shared" si="101"/>
        <v>4307.6499999999996</v>
      </c>
      <c r="Q242" s="58">
        <v>2448.1999999999998</v>
      </c>
      <c r="R242" s="115">
        <v>0</v>
      </c>
      <c r="S242" s="102">
        <v>1859.45</v>
      </c>
      <c r="T242" s="115">
        <v>0</v>
      </c>
    </row>
    <row r="243" spans="1:21" s="60" customFormat="1" ht="180" customHeight="1" x14ac:dyDescent="0.2">
      <c r="A243" s="145"/>
      <c r="B243" s="145"/>
      <c r="C243" s="145"/>
      <c r="D243" s="61">
        <v>2023</v>
      </c>
      <c r="E243" s="62">
        <f t="shared" si="102"/>
        <v>0</v>
      </c>
      <c r="F243" s="62">
        <v>0</v>
      </c>
      <c r="G243" s="62">
        <v>0</v>
      </c>
      <c r="H243" s="62">
        <v>0</v>
      </c>
      <c r="I243" s="62">
        <v>0</v>
      </c>
      <c r="J243" s="147"/>
      <c r="K243" s="150"/>
      <c r="L243" s="150"/>
      <c r="M243" s="153"/>
      <c r="N243" s="242"/>
      <c r="O243" s="68">
        <v>2023</v>
      </c>
      <c r="P243" s="65">
        <f t="shared" si="101"/>
        <v>0</v>
      </c>
      <c r="Q243" s="86"/>
      <c r="R243" s="86"/>
      <c r="S243" s="86"/>
      <c r="T243" s="74"/>
    </row>
    <row r="244" spans="1:21" s="60" customFormat="1" ht="325.5" customHeight="1" x14ac:dyDescent="0.2">
      <c r="A244" s="145"/>
      <c r="B244" s="145"/>
      <c r="C244" s="145"/>
      <c r="D244" s="61">
        <v>2024</v>
      </c>
      <c r="E244" s="62">
        <f t="shared" si="102"/>
        <v>0</v>
      </c>
      <c r="F244" s="62">
        <v>0</v>
      </c>
      <c r="G244" s="62">
        <v>0</v>
      </c>
      <c r="H244" s="62">
        <v>0</v>
      </c>
      <c r="I244" s="62">
        <v>0</v>
      </c>
      <c r="J244" s="147"/>
      <c r="K244" s="150"/>
      <c r="L244" s="150"/>
      <c r="M244" s="153"/>
      <c r="N244" s="242"/>
      <c r="O244" s="68">
        <v>2024</v>
      </c>
      <c r="P244" s="65">
        <f t="shared" si="101"/>
        <v>0</v>
      </c>
      <c r="Q244" s="86"/>
      <c r="R244" s="86"/>
      <c r="S244" s="86"/>
      <c r="T244" s="74"/>
    </row>
    <row r="245" spans="1:21" s="60" customFormat="1" ht="282" customHeight="1" x14ac:dyDescent="0.2">
      <c r="A245" s="146"/>
      <c r="B245" s="146"/>
      <c r="C245" s="146"/>
      <c r="D245" s="61">
        <v>2025</v>
      </c>
      <c r="E245" s="62">
        <f t="shared" si="102"/>
        <v>0</v>
      </c>
      <c r="F245" s="62">
        <v>0</v>
      </c>
      <c r="G245" s="62">
        <v>0</v>
      </c>
      <c r="H245" s="62">
        <v>0</v>
      </c>
      <c r="I245" s="62">
        <v>0</v>
      </c>
      <c r="J245" s="149"/>
      <c r="K245" s="151"/>
      <c r="L245" s="151"/>
      <c r="M245" s="154"/>
      <c r="N245" s="243"/>
      <c r="O245" s="68">
        <v>2025</v>
      </c>
      <c r="P245" s="65">
        <f t="shared" si="101"/>
        <v>0</v>
      </c>
      <c r="Q245" s="86"/>
      <c r="R245" s="86"/>
      <c r="S245" s="86"/>
      <c r="T245" s="74"/>
    </row>
    <row r="246" spans="1:21" s="60" customFormat="1" ht="76.5" customHeight="1" x14ac:dyDescent="0.2">
      <c r="A246" s="177" t="s">
        <v>114</v>
      </c>
      <c r="B246" s="186" t="s">
        <v>334</v>
      </c>
      <c r="C246" s="179">
        <v>2022</v>
      </c>
      <c r="D246" s="61" t="s">
        <v>3</v>
      </c>
      <c r="E246" s="62">
        <f>E247+E248+E249+E250+E251</f>
        <v>202.2</v>
      </c>
      <c r="F246" s="62">
        <f t="shared" ref="F246:I246" si="103">F247+F248+F249+F250+F251</f>
        <v>202.2</v>
      </c>
      <c r="G246" s="62">
        <f t="shared" si="103"/>
        <v>0</v>
      </c>
      <c r="H246" s="62">
        <f t="shared" si="103"/>
        <v>10.6</v>
      </c>
      <c r="I246" s="62">
        <f t="shared" si="103"/>
        <v>0</v>
      </c>
      <c r="J246" s="178" t="s">
        <v>139</v>
      </c>
      <c r="K246" s="179" t="s">
        <v>137</v>
      </c>
      <c r="L246" s="179" t="s">
        <v>137</v>
      </c>
      <c r="M246" s="175" t="s">
        <v>138</v>
      </c>
      <c r="N246" s="226" t="s">
        <v>387</v>
      </c>
      <c r="O246" s="68" t="s">
        <v>3</v>
      </c>
      <c r="P246" s="71">
        <f>SUM(P247:P251)</f>
        <v>399</v>
      </c>
      <c r="Q246" s="71">
        <f t="shared" ref="Q246:T246" si="104">SUM(Q247:Q251)</f>
        <v>379.05</v>
      </c>
      <c r="R246" s="71">
        <f t="shared" si="104"/>
        <v>0</v>
      </c>
      <c r="S246" s="71">
        <f t="shared" si="104"/>
        <v>19.95</v>
      </c>
      <c r="T246" s="71">
        <f t="shared" si="104"/>
        <v>0</v>
      </c>
    </row>
    <row r="247" spans="1:21" s="60" customFormat="1" x14ac:dyDescent="0.2">
      <c r="A247" s="145"/>
      <c r="B247" s="145"/>
      <c r="C247" s="145"/>
      <c r="D247" s="61">
        <v>2021</v>
      </c>
      <c r="E247" s="62">
        <f>F247+G247+I247</f>
        <v>0</v>
      </c>
      <c r="F247" s="62">
        <v>0</v>
      </c>
      <c r="G247" s="62">
        <v>0</v>
      </c>
      <c r="H247" s="62">
        <v>0</v>
      </c>
      <c r="I247" s="62">
        <v>0</v>
      </c>
      <c r="J247" s="147"/>
      <c r="K247" s="150"/>
      <c r="L247" s="150"/>
      <c r="M247" s="153"/>
      <c r="N247" s="227"/>
      <c r="O247" s="68">
        <v>2021</v>
      </c>
      <c r="P247" s="58">
        <f t="shared" si="101"/>
        <v>0</v>
      </c>
      <c r="Q247" s="58">
        <v>0</v>
      </c>
      <c r="R247" s="58">
        <v>0</v>
      </c>
      <c r="S247" s="58">
        <v>0</v>
      </c>
      <c r="T247" s="58">
        <v>0</v>
      </c>
    </row>
    <row r="248" spans="1:21" s="60" customFormat="1" x14ac:dyDescent="0.2">
      <c r="A248" s="145"/>
      <c r="B248" s="145"/>
      <c r="C248" s="145"/>
      <c r="D248" s="61">
        <v>2022</v>
      </c>
      <c r="E248" s="62">
        <f t="shared" ref="E248:E251" si="105">F248+G248+I248</f>
        <v>202.2</v>
      </c>
      <c r="F248" s="62">
        <v>202.2</v>
      </c>
      <c r="G248" s="62">
        <v>0</v>
      </c>
      <c r="H248" s="62">
        <v>10.6</v>
      </c>
      <c r="I248" s="62">
        <v>0</v>
      </c>
      <c r="J248" s="147"/>
      <c r="K248" s="150"/>
      <c r="L248" s="150"/>
      <c r="M248" s="153"/>
      <c r="N248" s="227"/>
      <c r="O248" s="68">
        <v>2022</v>
      </c>
      <c r="P248" s="65">
        <f t="shared" si="101"/>
        <v>399</v>
      </c>
      <c r="Q248" s="58">
        <v>379.05</v>
      </c>
      <c r="R248" s="115">
        <v>0</v>
      </c>
      <c r="S248" s="116">
        <v>19.95</v>
      </c>
      <c r="T248" s="115">
        <v>0</v>
      </c>
    </row>
    <row r="249" spans="1:21" s="60" customFormat="1" x14ac:dyDescent="0.2">
      <c r="A249" s="145"/>
      <c r="B249" s="145"/>
      <c r="C249" s="145"/>
      <c r="D249" s="61">
        <v>2023</v>
      </c>
      <c r="E249" s="62">
        <f t="shared" si="105"/>
        <v>0</v>
      </c>
      <c r="F249" s="62">
        <v>0</v>
      </c>
      <c r="G249" s="62">
        <v>0</v>
      </c>
      <c r="H249" s="62">
        <v>0</v>
      </c>
      <c r="I249" s="62">
        <v>0</v>
      </c>
      <c r="J249" s="147"/>
      <c r="K249" s="150"/>
      <c r="L249" s="150"/>
      <c r="M249" s="153"/>
      <c r="N249" s="227"/>
      <c r="O249" s="68">
        <v>2023</v>
      </c>
      <c r="P249" s="65">
        <f t="shared" si="101"/>
        <v>0</v>
      </c>
      <c r="Q249" s="86"/>
      <c r="R249" s="86"/>
      <c r="S249" s="86"/>
      <c r="T249" s="74"/>
    </row>
    <row r="250" spans="1:21" s="60" customFormat="1" x14ac:dyDescent="0.2">
      <c r="A250" s="145"/>
      <c r="B250" s="145"/>
      <c r="C250" s="145"/>
      <c r="D250" s="61">
        <v>2024</v>
      </c>
      <c r="E250" s="62">
        <f t="shared" si="105"/>
        <v>0</v>
      </c>
      <c r="F250" s="62">
        <v>0</v>
      </c>
      <c r="G250" s="62">
        <v>0</v>
      </c>
      <c r="H250" s="62">
        <v>0</v>
      </c>
      <c r="I250" s="62">
        <v>0</v>
      </c>
      <c r="J250" s="147"/>
      <c r="K250" s="150"/>
      <c r="L250" s="150"/>
      <c r="M250" s="153"/>
      <c r="N250" s="227"/>
      <c r="O250" s="68">
        <v>2024</v>
      </c>
      <c r="P250" s="65">
        <f t="shared" si="101"/>
        <v>0</v>
      </c>
      <c r="Q250" s="86"/>
      <c r="R250" s="86"/>
      <c r="S250" s="86"/>
      <c r="T250" s="74"/>
    </row>
    <row r="251" spans="1:21" s="60" customFormat="1" ht="18.75" customHeight="1" x14ac:dyDescent="0.2">
      <c r="A251" s="146"/>
      <c r="B251" s="146"/>
      <c r="C251" s="146"/>
      <c r="D251" s="61">
        <v>2025</v>
      </c>
      <c r="E251" s="62">
        <f t="shared" si="105"/>
        <v>0</v>
      </c>
      <c r="F251" s="62">
        <v>0</v>
      </c>
      <c r="G251" s="62">
        <v>0</v>
      </c>
      <c r="H251" s="62">
        <v>0</v>
      </c>
      <c r="I251" s="62">
        <v>0</v>
      </c>
      <c r="J251" s="149"/>
      <c r="K251" s="151"/>
      <c r="L251" s="151"/>
      <c r="M251" s="154"/>
      <c r="N251" s="169"/>
      <c r="O251" s="68">
        <v>2025</v>
      </c>
      <c r="P251" s="65">
        <f t="shared" si="101"/>
        <v>0</v>
      </c>
      <c r="Q251" s="86"/>
      <c r="R251" s="86"/>
      <c r="S251" s="86"/>
      <c r="T251" s="74"/>
    </row>
    <row r="252" spans="1:21" s="60" customFormat="1" ht="118.5" customHeight="1" x14ac:dyDescent="0.2">
      <c r="A252" s="177" t="s">
        <v>173</v>
      </c>
      <c r="B252" s="186" t="s">
        <v>260</v>
      </c>
      <c r="C252" s="179">
        <v>2022</v>
      </c>
      <c r="D252" s="61" t="s">
        <v>3</v>
      </c>
      <c r="E252" s="62">
        <f>E253+E254+E255+E256+E257</f>
        <v>3427.3</v>
      </c>
      <c r="F252" s="62">
        <f t="shared" ref="F252:I252" si="106">F253+F254+F255+F256+F257</f>
        <v>3255.9</v>
      </c>
      <c r="G252" s="62">
        <f t="shared" si="106"/>
        <v>0</v>
      </c>
      <c r="H252" s="62">
        <f t="shared" si="106"/>
        <v>171.4</v>
      </c>
      <c r="I252" s="62">
        <f t="shared" si="106"/>
        <v>0</v>
      </c>
      <c r="J252" s="178" t="s">
        <v>261</v>
      </c>
      <c r="K252" s="179" t="s">
        <v>137</v>
      </c>
      <c r="L252" s="179" t="s">
        <v>137</v>
      </c>
      <c r="M252" s="175" t="s">
        <v>138</v>
      </c>
      <c r="N252" s="241" t="s">
        <v>388</v>
      </c>
      <c r="O252" s="68" t="s">
        <v>3</v>
      </c>
      <c r="P252" s="71">
        <f>SUM(P253:P257)</f>
        <v>3715.3</v>
      </c>
      <c r="Q252" s="71">
        <f t="shared" ref="Q252:T252" si="107">SUM(Q253:Q257)</f>
        <v>3255.9</v>
      </c>
      <c r="R252" s="71">
        <f t="shared" si="107"/>
        <v>0</v>
      </c>
      <c r="S252" s="71">
        <f t="shared" si="107"/>
        <v>459.4</v>
      </c>
      <c r="T252" s="71">
        <f t="shared" si="107"/>
        <v>0</v>
      </c>
    </row>
    <row r="253" spans="1:21" s="60" customFormat="1" ht="69" customHeight="1" x14ac:dyDescent="0.2">
      <c r="A253" s="145"/>
      <c r="B253" s="145"/>
      <c r="C253" s="145"/>
      <c r="D253" s="61">
        <v>2021</v>
      </c>
      <c r="E253" s="62">
        <f>F253+G253+H253+I253</f>
        <v>0</v>
      </c>
      <c r="F253" s="62">
        <v>0</v>
      </c>
      <c r="G253" s="62">
        <v>0</v>
      </c>
      <c r="H253" s="62">
        <v>0</v>
      </c>
      <c r="I253" s="62">
        <v>0</v>
      </c>
      <c r="J253" s="147"/>
      <c r="K253" s="150"/>
      <c r="L253" s="150"/>
      <c r="M253" s="153"/>
      <c r="N253" s="242"/>
      <c r="O253" s="68">
        <v>2021</v>
      </c>
      <c r="P253" s="58">
        <f t="shared" si="101"/>
        <v>0</v>
      </c>
      <c r="Q253" s="58">
        <v>0</v>
      </c>
      <c r="R253" s="58">
        <v>0</v>
      </c>
      <c r="S253" s="58">
        <v>0</v>
      </c>
      <c r="T253" s="58">
        <v>0</v>
      </c>
    </row>
    <row r="254" spans="1:21" s="60" customFormat="1" ht="71.25" customHeight="1" x14ac:dyDescent="0.2">
      <c r="A254" s="145"/>
      <c r="B254" s="145"/>
      <c r="C254" s="145"/>
      <c r="D254" s="61">
        <v>2022</v>
      </c>
      <c r="E254" s="62">
        <f t="shared" ref="E254:E257" si="108">F254+G254+H254+I254</f>
        <v>3427.3</v>
      </c>
      <c r="F254" s="62">
        <v>3255.9</v>
      </c>
      <c r="G254" s="62">
        <v>0</v>
      </c>
      <c r="H254" s="62">
        <v>171.4</v>
      </c>
      <c r="I254" s="62">
        <v>0</v>
      </c>
      <c r="J254" s="147"/>
      <c r="K254" s="150"/>
      <c r="L254" s="150"/>
      <c r="M254" s="153"/>
      <c r="N254" s="242"/>
      <c r="O254" s="68">
        <v>2022</v>
      </c>
      <c r="P254" s="65">
        <f t="shared" si="101"/>
        <v>3715.3</v>
      </c>
      <c r="Q254" s="58">
        <v>3255.9</v>
      </c>
      <c r="R254" s="115">
        <v>0</v>
      </c>
      <c r="S254" s="58">
        <v>459.4</v>
      </c>
      <c r="T254" s="115">
        <v>0</v>
      </c>
    </row>
    <row r="255" spans="1:21" s="60" customFormat="1" ht="43.5" customHeight="1" x14ac:dyDescent="0.2">
      <c r="A255" s="145"/>
      <c r="B255" s="145"/>
      <c r="C255" s="145"/>
      <c r="D255" s="61">
        <v>2023</v>
      </c>
      <c r="E255" s="62">
        <f t="shared" si="108"/>
        <v>0</v>
      </c>
      <c r="F255" s="62">
        <v>0</v>
      </c>
      <c r="G255" s="62">
        <v>0</v>
      </c>
      <c r="H255" s="62">
        <v>0</v>
      </c>
      <c r="I255" s="62">
        <v>0</v>
      </c>
      <c r="J255" s="147"/>
      <c r="K255" s="150"/>
      <c r="L255" s="150"/>
      <c r="M255" s="153"/>
      <c r="N255" s="242"/>
      <c r="O255" s="68">
        <v>2023</v>
      </c>
      <c r="P255" s="65">
        <f t="shared" si="101"/>
        <v>0</v>
      </c>
      <c r="Q255" s="86"/>
      <c r="R255" s="86"/>
      <c r="S255" s="86"/>
      <c r="T255" s="74"/>
    </row>
    <row r="256" spans="1:21" s="60" customFormat="1" ht="57" customHeight="1" x14ac:dyDescent="0.2">
      <c r="A256" s="145"/>
      <c r="B256" s="145"/>
      <c r="C256" s="145"/>
      <c r="D256" s="61">
        <v>2024</v>
      </c>
      <c r="E256" s="62">
        <f t="shared" si="108"/>
        <v>0</v>
      </c>
      <c r="F256" s="62">
        <v>0</v>
      </c>
      <c r="G256" s="62">
        <v>0</v>
      </c>
      <c r="H256" s="62">
        <v>0</v>
      </c>
      <c r="I256" s="62">
        <v>0</v>
      </c>
      <c r="J256" s="147"/>
      <c r="K256" s="150"/>
      <c r="L256" s="150"/>
      <c r="M256" s="153"/>
      <c r="N256" s="242"/>
      <c r="O256" s="68">
        <v>2024</v>
      </c>
      <c r="P256" s="65">
        <f t="shared" si="101"/>
        <v>0</v>
      </c>
      <c r="Q256" s="86"/>
      <c r="R256" s="86"/>
      <c r="S256" s="86"/>
      <c r="T256" s="74"/>
      <c r="U256" s="117"/>
    </row>
    <row r="257" spans="1:21" s="60" customFormat="1" ht="51" customHeight="1" x14ac:dyDescent="0.2">
      <c r="A257" s="146"/>
      <c r="B257" s="146"/>
      <c r="C257" s="146"/>
      <c r="D257" s="61">
        <v>2025</v>
      </c>
      <c r="E257" s="62">
        <f t="shared" si="108"/>
        <v>0</v>
      </c>
      <c r="F257" s="62">
        <v>0</v>
      </c>
      <c r="G257" s="62">
        <v>0</v>
      </c>
      <c r="H257" s="62">
        <v>0</v>
      </c>
      <c r="I257" s="62">
        <v>0</v>
      </c>
      <c r="J257" s="149"/>
      <c r="K257" s="151"/>
      <c r="L257" s="151"/>
      <c r="M257" s="154"/>
      <c r="N257" s="243"/>
      <c r="O257" s="68">
        <v>2025</v>
      </c>
      <c r="P257" s="65">
        <f t="shared" si="101"/>
        <v>0</v>
      </c>
      <c r="Q257" s="86"/>
      <c r="R257" s="86"/>
      <c r="S257" s="86"/>
      <c r="T257" s="74"/>
      <c r="U257" s="117"/>
    </row>
    <row r="258" spans="1:21" s="60" customFormat="1" ht="81" customHeight="1" x14ac:dyDescent="0.2">
      <c r="A258" s="177" t="s">
        <v>174</v>
      </c>
      <c r="B258" s="186" t="s">
        <v>134</v>
      </c>
      <c r="C258" s="179">
        <v>2022</v>
      </c>
      <c r="D258" s="61" t="s">
        <v>3</v>
      </c>
      <c r="E258" s="62">
        <f>E259+E260+E261+E262+E263</f>
        <v>1267.1000000000001</v>
      </c>
      <c r="F258" s="62">
        <f t="shared" ref="F258:I258" si="109">F259+F260+F261+F262+F263</f>
        <v>1203.7</v>
      </c>
      <c r="G258" s="62">
        <f t="shared" si="109"/>
        <v>0</v>
      </c>
      <c r="H258" s="62">
        <f t="shared" si="109"/>
        <v>63.4</v>
      </c>
      <c r="I258" s="62">
        <f t="shared" si="109"/>
        <v>0</v>
      </c>
      <c r="J258" s="178" t="s">
        <v>140</v>
      </c>
      <c r="K258" s="179" t="s">
        <v>137</v>
      </c>
      <c r="L258" s="179" t="s">
        <v>137</v>
      </c>
      <c r="M258" s="175" t="s">
        <v>138</v>
      </c>
      <c r="N258" s="241" t="s">
        <v>389</v>
      </c>
      <c r="O258" s="68" t="s">
        <v>3</v>
      </c>
      <c r="P258" s="71">
        <f>SUM(P259:P263)</f>
        <v>2200.5</v>
      </c>
      <c r="Q258" s="71">
        <f t="shared" ref="Q258:T258" si="110">SUM(Q259:Q263)</f>
        <v>1203.7</v>
      </c>
      <c r="R258" s="71">
        <f t="shared" si="110"/>
        <v>0</v>
      </c>
      <c r="S258" s="71">
        <f t="shared" si="110"/>
        <v>996.8</v>
      </c>
      <c r="T258" s="71">
        <f t="shared" si="110"/>
        <v>0</v>
      </c>
      <c r="U258" s="117"/>
    </row>
    <row r="259" spans="1:21" s="60" customFormat="1" ht="85.5" customHeight="1" x14ac:dyDescent="0.2">
      <c r="A259" s="145"/>
      <c r="B259" s="145"/>
      <c r="C259" s="145"/>
      <c r="D259" s="61">
        <v>2021</v>
      </c>
      <c r="E259" s="62">
        <f>F259+G259+H259+I259</f>
        <v>0</v>
      </c>
      <c r="F259" s="62">
        <v>0</v>
      </c>
      <c r="G259" s="62">
        <v>0</v>
      </c>
      <c r="H259" s="62">
        <v>0</v>
      </c>
      <c r="I259" s="62">
        <v>0</v>
      </c>
      <c r="J259" s="147"/>
      <c r="K259" s="150"/>
      <c r="L259" s="150"/>
      <c r="M259" s="153"/>
      <c r="N259" s="242"/>
      <c r="O259" s="68">
        <v>2021</v>
      </c>
      <c r="P259" s="58">
        <f t="shared" si="101"/>
        <v>0</v>
      </c>
      <c r="Q259" s="58">
        <v>0</v>
      </c>
      <c r="R259" s="58">
        <v>0</v>
      </c>
      <c r="S259" s="58">
        <v>0</v>
      </c>
      <c r="T259" s="58">
        <v>0</v>
      </c>
      <c r="U259" s="117"/>
    </row>
    <row r="260" spans="1:21" s="60" customFormat="1" ht="65.25" customHeight="1" x14ac:dyDescent="0.2">
      <c r="A260" s="145"/>
      <c r="B260" s="145"/>
      <c r="C260" s="145"/>
      <c r="D260" s="61">
        <v>2022</v>
      </c>
      <c r="E260" s="62">
        <f t="shared" ref="E260:E263" si="111">F260+G260+H260+I260</f>
        <v>1267.1000000000001</v>
      </c>
      <c r="F260" s="62">
        <v>1203.7</v>
      </c>
      <c r="G260" s="62">
        <v>0</v>
      </c>
      <c r="H260" s="62">
        <v>63.4</v>
      </c>
      <c r="I260" s="62">
        <v>0</v>
      </c>
      <c r="J260" s="147"/>
      <c r="K260" s="150"/>
      <c r="L260" s="150"/>
      <c r="M260" s="153"/>
      <c r="N260" s="242"/>
      <c r="O260" s="68">
        <v>2022</v>
      </c>
      <c r="P260" s="58">
        <f t="shared" si="101"/>
        <v>2200.5</v>
      </c>
      <c r="Q260" s="58">
        <v>1203.7</v>
      </c>
      <c r="R260" s="116">
        <v>0</v>
      </c>
      <c r="S260" s="58">
        <v>996.8</v>
      </c>
      <c r="T260" s="116">
        <v>0</v>
      </c>
      <c r="U260" s="117"/>
    </row>
    <row r="261" spans="1:21" s="60" customFormat="1" ht="57.75" customHeight="1" x14ac:dyDescent="0.2">
      <c r="A261" s="145"/>
      <c r="B261" s="145"/>
      <c r="C261" s="145"/>
      <c r="D261" s="61">
        <v>2023</v>
      </c>
      <c r="E261" s="62">
        <f t="shared" si="111"/>
        <v>0</v>
      </c>
      <c r="F261" s="62">
        <v>0</v>
      </c>
      <c r="G261" s="62">
        <v>0</v>
      </c>
      <c r="H261" s="62">
        <v>0</v>
      </c>
      <c r="I261" s="62">
        <v>0</v>
      </c>
      <c r="J261" s="147"/>
      <c r="K261" s="150"/>
      <c r="L261" s="150"/>
      <c r="M261" s="153"/>
      <c r="N261" s="242"/>
      <c r="O261" s="68">
        <v>2023</v>
      </c>
      <c r="P261" s="58">
        <f t="shared" si="101"/>
        <v>0</v>
      </c>
      <c r="Q261" s="118"/>
      <c r="R261" s="118"/>
      <c r="S261" s="118"/>
      <c r="T261" s="119"/>
      <c r="U261" s="117"/>
    </row>
    <row r="262" spans="1:21" s="60" customFormat="1" ht="71.25" customHeight="1" x14ac:dyDescent="0.2">
      <c r="A262" s="145"/>
      <c r="B262" s="145"/>
      <c r="C262" s="145"/>
      <c r="D262" s="61">
        <v>2024</v>
      </c>
      <c r="E262" s="62">
        <f t="shared" si="111"/>
        <v>0</v>
      </c>
      <c r="F262" s="62">
        <v>0</v>
      </c>
      <c r="G262" s="62">
        <v>0</v>
      </c>
      <c r="H262" s="62">
        <v>0</v>
      </c>
      <c r="I262" s="62">
        <v>0</v>
      </c>
      <c r="J262" s="147"/>
      <c r="K262" s="150"/>
      <c r="L262" s="150"/>
      <c r="M262" s="153"/>
      <c r="N262" s="242"/>
      <c r="O262" s="68">
        <v>2024</v>
      </c>
      <c r="P262" s="58">
        <f t="shared" si="101"/>
        <v>0</v>
      </c>
      <c r="Q262" s="118"/>
      <c r="R262" s="118"/>
      <c r="S262" s="118"/>
      <c r="T262" s="119"/>
    </row>
    <row r="263" spans="1:21" s="60" customFormat="1" ht="41.25" customHeight="1" x14ac:dyDescent="0.2">
      <c r="A263" s="146"/>
      <c r="B263" s="146"/>
      <c r="C263" s="146"/>
      <c r="D263" s="61">
        <v>2025</v>
      </c>
      <c r="E263" s="62">
        <f t="shared" si="111"/>
        <v>0</v>
      </c>
      <c r="F263" s="62">
        <v>0</v>
      </c>
      <c r="G263" s="62">
        <v>0</v>
      </c>
      <c r="H263" s="62">
        <v>0</v>
      </c>
      <c r="I263" s="62">
        <v>0</v>
      </c>
      <c r="J263" s="149"/>
      <c r="K263" s="151"/>
      <c r="L263" s="151"/>
      <c r="M263" s="154"/>
      <c r="N263" s="243"/>
      <c r="O263" s="68">
        <v>2025</v>
      </c>
      <c r="P263" s="58">
        <f t="shared" si="101"/>
        <v>0</v>
      </c>
      <c r="Q263" s="118"/>
      <c r="R263" s="118"/>
      <c r="S263" s="118"/>
      <c r="T263" s="119"/>
    </row>
    <row r="264" spans="1:21" s="90" customFormat="1" ht="59.25" customHeight="1" x14ac:dyDescent="0.2">
      <c r="A264" s="185" t="s">
        <v>175</v>
      </c>
      <c r="B264" s="186" t="s">
        <v>135</v>
      </c>
      <c r="C264" s="179">
        <v>2022</v>
      </c>
      <c r="D264" s="61" t="s">
        <v>3</v>
      </c>
      <c r="E264" s="62">
        <f>E265+E266+E267+E268+E269</f>
        <v>1159.5</v>
      </c>
      <c r="F264" s="62">
        <f t="shared" ref="F264:I264" si="112">F265+F266+F267+F268+F269</f>
        <v>1101.5</v>
      </c>
      <c r="G264" s="62">
        <f t="shared" si="112"/>
        <v>0</v>
      </c>
      <c r="H264" s="62">
        <f t="shared" si="112"/>
        <v>58</v>
      </c>
      <c r="I264" s="62">
        <f t="shared" si="112"/>
        <v>0</v>
      </c>
      <c r="J264" s="178" t="s">
        <v>141</v>
      </c>
      <c r="K264" s="179" t="s">
        <v>137</v>
      </c>
      <c r="L264" s="179" t="s">
        <v>137</v>
      </c>
      <c r="M264" s="175" t="s">
        <v>138</v>
      </c>
      <c r="N264" s="226" t="s">
        <v>390</v>
      </c>
      <c r="O264" s="68" t="s">
        <v>3</v>
      </c>
      <c r="P264" s="111">
        <f>SUM(P265:P269)</f>
        <v>695.67702000000008</v>
      </c>
      <c r="Q264" s="111">
        <f t="shared" ref="Q264:T264" si="113">SUM(Q265:Q269)</f>
        <v>660.89317000000005</v>
      </c>
      <c r="R264" s="111">
        <f t="shared" si="113"/>
        <v>0</v>
      </c>
      <c r="S264" s="111">
        <f t="shared" si="113"/>
        <v>34.783850000000001</v>
      </c>
      <c r="T264" s="111">
        <f t="shared" si="113"/>
        <v>0</v>
      </c>
    </row>
    <row r="265" spans="1:21" s="90" customFormat="1" x14ac:dyDescent="0.2">
      <c r="A265" s="145"/>
      <c r="B265" s="145"/>
      <c r="C265" s="145"/>
      <c r="D265" s="61">
        <v>2021</v>
      </c>
      <c r="E265" s="62">
        <f>F265+G265+H265+I265</f>
        <v>0</v>
      </c>
      <c r="F265" s="62">
        <v>0</v>
      </c>
      <c r="G265" s="62">
        <v>0</v>
      </c>
      <c r="H265" s="62">
        <v>0</v>
      </c>
      <c r="I265" s="62">
        <v>0</v>
      </c>
      <c r="J265" s="147"/>
      <c r="K265" s="150"/>
      <c r="L265" s="150"/>
      <c r="M265" s="153"/>
      <c r="N265" s="227"/>
      <c r="O265" s="68">
        <v>2021</v>
      </c>
      <c r="P265" s="112"/>
      <c r="Q265" s="58">
        <v>0</v>
      </c>
      <c r="R265" s="58">
        <v>0</v>
      </c>
      <c r="S265" s="58">
        <v>0</v>
      </c>
      <c r="T265" s="58">
        <v>0</v>
      </c>
    </row>
    <row r="266" spans="1:21" s="90" customFormat="1" x14ac:dyDescent="0.2">
      <c r="A266" s="145"/>
      <c r="B266" s="145"/>
      <c r="C266" s="145"/>
      <c r="D266" s="61">
        <v>2022</v>
      </c>
      <c r="E266" s="62">
        <f t="shared" ref="E266:E269" si="114">F266+G266+H266+I266</f>
        <v>1159.5</v>
      </c>
      <c r="F266" s="62">
        <v>1101.5</v>
      </c>
      <c r="G266" s="62">
        <v>0</v>
      </c>
      <c r="H266" s="62">
        <v>58</v>
      </c>
      <c r="I266" s="62">
        <v>0</v>
      </c>
      <c r="J266" s="147"/>
      <c r="K266" s="150"/>
      <c r="L266" s="150"/>
      <c r="M266" s="153"/>
      <c r="N266" s="227"/>
      <c r="O266" s="68">
        <v>2022</v>
      </c>
      <c r="P266" s="112">
        <f>SUM(Q266:T266)</f>
        <v>695.67702000000008</v>
      </c>
      <c r="Q266" s="112">
        <v>660.89317000000005</v>
      </c>
      <c r="R266" s="58">
        <v>0</v>
      </c>
      <c r="S266" s="112">
        <v>34.783850000000001</v>
      </c>
      <c r="T266" s="58">
        <v>0</v>
      </c>
    </row>
    <row r="267" spans="1:21" s="90" customFormat="1" x14ac:dyDescent="0.2">
      <c r="A267" s="145"/>
      <c r="B267" s="145"/>
      <c r="C267" s="145"/>
      <c r="D267" s="61">
        <v>2023</v>
      </c>
      <c r="E267" s="62">
        <f t="shared" si="114"/>
        <v>0</v>
      </c>
      <c r="F267" s="62">
        <v>0</v>
      </c>
      <c r="G267" s="62">
        <v>0</v>
      </c>
      <c r="H267" s="62">
        <v>0</v>
      </c>
      <c r="I267" s="62">
        <v>0</v>
      </c>
      <c r="J267" s="147"/>
      <c r="K267" s="150"/>
      <c r="L267" s="150"/>
      <c r="M267" s="153"/>
      <c r="N267" s="227"/>
      <c r="O267" s="68">
        <v>2023</v>
      </c>
      <c r="P267" s="112"/>
      <c r="Q267" s="112"/>
      <c r="R267" s="112"/>
      <c r="S267" s="112"/>
      <c r="T267" s="112"/>
    </row>
    <row r="268" spans="1:21" s="90" customFormat="1" x14ac:dyDescent="0.2">
      <c r="A268" s="145"/>
      <c r="B268" s="145"/>
      <c r="C268" s="145"/>
      <c r="D268" s="61">
        <v>2024</v>
      </c>
      <c r="E268" s="62">
        <f t="shared" si="114"/>
        <v>0</v>
      </c>
      <c r="F268" s="62">
        <v>0</v>
      </c>
      <c r="G268" s="62">
        <v>0</v>
      </c>
      <c r="H268" s="62">
        <v>0</v>
      </c>
      <c r="I268" s="62">
        <v>0</v>
      </c>
      <c r="J268" s="147"/>
      <c r="K268" s="150"/>
      <c r="L268" s="150"/>
      <c r="M268" s="153"/>
      <c r="N268" s="227"/>
      <c r="O268" s="68">
        <v>2024</v>
      </c>
      <c r="P268" s="112"/>
      <c r="Q268" s="112"/>
      <c r="R268" s="112"/>
      <c r="S268" s="112"/>
      <c r="T268" s="112"/>
    </row>
    <row r="269" spans="1:21" s="90" customFormat="1" ht="16.5" customHeight="1" x14ac:dyDescent="0.2">
      <c r="A269" s="146"/>
      <c r="B269" s="146"/>
      <c r="C269" s="146"/>
      <c r="D269" s="61">
        <v>2025</v>
      </c>
      <c r="E269" s="62">
        <f t="shared" si="114"/>
        <v>0</v>
      </c>
      <c r="F269" s="62">
        <v>0</v>
      </c>
      <c r="G269" s="62">
        <v>0</v>
      </c>
      <c r="H269" s="62">
        <v>0</v>
      </c>
      <c r="I269" s="62">
        <v>0</v>
      </c>
      <c r="J269" s="149"/>
      <c r="K269" s="151"/>
      <c r="L269" s="151"/>
      <c r="M269" s="154"/>
      <c r="N269" s="169"/>
      <c r="O269" s="68">
        <v>2025</v>
      </c>
      <c r="P269" s="112"/>
      <c r="Q269" s="112"/>
      <c r="R269" s="112"/>
      <c r="S269" s="112"/>
      <c r="T269" s="112"/>
    </row>
    <row r="270" spans="1:21" s="60" customFormat="1" ht="76.5" customHeight="1" x14ac:dyDescent="0.2">
      <c r="A270" s="177" t="s">
        <v>176</v>
      </c>
      <c r="B270" s="186" t="s">
        <v>136</v>
      </c>
      <c r="C270" s="179"/>
      <c r="D270" s="61" t="s">
        <v>3</v>
      </c>
      <c r="E270" s="62">
        <f>E271+E272+E273+E274+E275</f>
        <v>3379.1</v>
      </c>
      <c r="F270" s="62">
        <f t="shared" ref="F270:I270" si="115">F271+F272+F273+F274+F275</f>
        <v>3210.1</v>
      </c>
      <c r="G270" s="62">
        <f t="shared" si="115"/>
        <v>0</v>
      </c>
      <c r="H270" s="62">
        <f t="shared" si="115"/>
        <v>169</v>
      </c>
      <c r="I270" s="62">
        <f t="shared" si="115"/>
        <v>0</v>
      </c>
      <c r="J270" s="178" t="s">
        <v>142</v>
      </c>
      <c r="K270" s="179" t="s">
        <v>137</v>
      </c>
      <c r="L270" s="179" t="s">
        <v>137</v>
      </c>
      <c r="M270" s="175" t="s">
        <v>138</v>
      </c>
      <c r="N270" s="226" t="s">
        <v>391</v>
      </c>
      <c r="O270" s="68" t="s">
        <v>3</v>
      </c>
      <c r="P270" s="111">
        <f>SUM(P271:P275)</f>
        <v>3634.7470000000003</v>
      </c>
      <c r="Q270" s="111">
        <f t="shared" ref="Q270:T270" si="116">SUM(Q271:Q275)</f>
        <v>3465.65</v>
      </c>
      <c r="R270" s="111">
        <f t="shared" si="116"/>
        <v>0</v>
      </c>
      <c r="S270" s="111">
        <f t="shared" si="116"/>
        <v>169.09700000000001</v>
      </c>
      <c r="T270" s="111">
        <f t="shared" si="116"/>
        <v>0</v>
      </c>
    </row>
    <row r="271" spans="1:21" s="60" customFormat="1" x14ac:dyDescent="0.2">
      <c r="A271" s="145"/>
      <c r="B271" s="145"/>
      <c r="C271" s="145"/>
      <c r="D271" s="61">
        <v>2021</v>
      </c>
      <c r="E271" s="62">
        <f>F271+G271+H271+I271</f>
        <v>0</v>
      </c>
      <c r="F271" s="62">
        <v>0</v>
      </c>
      <c r="G271" s="62">
        <v>0</v>
      </c>
      <c r="H271" s="62">
        <v>0</v>
      </c>
      <c r="I271" s="62">
        <v>0</v>
      </c>
      <c r="J271" s="147"/>
      <c r="K271" s="150"/>
      <c r="L271" s="150"/>
      <c r="M271" s="153"/>
      <c r="N271" s="227"/>
      <c r="O271" s="68">
        <v>2021</v>
      </c>
      <c r="P271" s="112"/>
      <c r="Q271" s="58">
        <v>0</v>
      </c>
      <c r="R271" s="58">
        <v>0</v>
      </c>
      <c r="S271" s="58">
        <v>0</v>
      </c>
      <c r="T271" s="58">
        <v>0</v>
      </c>
    </row>
    <row r="272" spans="1:21" s="60" customFormat="1" x14ac:dyDescent="0.2">
      <c r="A272" s="145"/>
      <c r="B272" s="145"/>
      <c r="C272" s="145"/>
      <c r="D272" s="61">
        <v>2022</v>
      </c>
      <c r="E272" s="62">
        <f t="shared" ref="E272:E275" si="117">F272+G272+H272+I272</f>
        <v>3379.1</v>
      </c>
      <c r="F272" s="62">
        <v>3210.1</v>
      </c>
      <c r="G272" s="62">
        <v>0</v>
      </c>
      <c r="H272" s="62">
        <v>169</v>
      </c>
      <c r="I272" s="62">
        <v>0</v>
      </c>
      <c r="J272" s="147"/>
      <c r="K272" s="150"/>
      <c r="L272" s="150"/>
      <c r="M272" s="153"/>
      <c r="N272" s="227"/>
      <c r="O272" s="68">
        <v>2022</v>
      </c>
      <c r="P272" s="112">
        <f t="shared" ref="P272" si="118">SUM(Q272:T272)</f>
        <v>3634.7470000000003</v>
      </c>
      <c r="Q272" s="112">
        <v>3465.65</v>
      </c>
      <c r="R272" s="66">
        <v>0</v>
      </c>
      <c r="S272" s="112">
        <v>169.09700000000001</v>
      </c>
      <c r="T272" s="66">
        <v>0</v>
      </c>
    </row>
    <row r="273" spans="1:20" s="60" customFormat="1" x14ac:dyDescent="0.2">
      <c r="A273" s="145"/>
      <c r="B273" s="145"/>
      <c r="C273" s="145"/>
      <c r="D273" s="61">
        <v>2023</v>
      </c>
      <c r="E273" s="62">
        <f t="shared" si="117"/>
        <v>0</v>
      </c>
      <c r="F273" s="62">
        <v>0</v>
      </c>
      <c r="G273" s="62">
        <v>0</v>
      </c>
      <c r="H273" s="62">
        <v>0</v>
      </c>
      <c r="I273" s="62">
        <v>0</v>
      </c>
      <c r="J273" s="147"/>
      <c r="K273" s="150"/>
      <c r="L273" s="150"/>
      <c r="M273" s="153"/>
      <c r="N273" s="227"/>
      <c r="O273" s="68">
        <v>2023</v>
      </c>
      <c r="P273" s="112"/>
      <c r="Q273" s="112"/>
      <c r="R273" s="112"/>
      <c r="S273" s="112"/>
      <c r="T273" s="120"/>
    </row>
    <row r="274" spans="1:20" s="60" customFormat="1" ht="17.25" customHeight="1" x14ac:dyDescent="0.2">
      <c r="A274" s="145"/>
      <c r="B274" s="145"/>
      <c r="C274" s="145"/>
      <c r="D274" s="61">
        <v>2024</v>
      </c>
      <c r="E274" s="62">
        <f t="shared" si="117"/>
        <v>0</v>
      </c>
      <c r="F274" s="62">
        <v>0</v>
      </c>
      <c r="G274" s="62">
        <v>0</v>
      </c>
      <c r="H274" s="62">
        <v>0</v>
      </c>
      <c r="I274" s="62">
        <v>0</v>
      </c>
      <c r="J274" s="147"/>
      <c r="K274" s="150"/>
      <c r="L274" s="150"/>
      <c r="M274" s="153"/>
      <c r="N274" s="227"/>
      <c r="O274" s="68">
        <v>2024</v>
      </c>
      <c r="P274" s="112"/>
      <c r="Q274" s="112"/>
      <c r="R274" s="112"/>
      <c r="S274" s="112"/>
      <c r="T274" s="120"/>
    </row>
    <row r="275" spans="1:20" s="60" customFormat="1" ht="60.75" customHeight="1" x14ac:dyDescent="0.2">
      <c r="A275" s="146"/>
      <c r="B275" s="146"/>
      <c r="C275" s="146"/>
      <c r="D275" s="61">
        <v>2025</v>
      </c>
      <c r="E275" s="62">
        <f t="shared" si="117"/>
        <v>0</v>
      </c>
      <c r="F275" s="62">
        <v>0</v>
      </c>
      <c r="G275" s="62">
        <v>0</v>
      </c>
      <c r="H275" s="62">
        <v>0</v>
      </c>
      <c r="I275" s="62">
        <v>0</v>
      </c>
      <c r="J275" s="149"/>
      <c r="K275" s="151"/>
      <c r="L275" s="151"/>
      <c r="M275" s="154"/>
      <c r="N275" s="169"/>
      <c r="O275" s="68">
        <v>2025</v>
      </c>
      <c r="P275" s="112"/>
      <c r="Q275" s="112"/>
      <c r="R275" s="112"/>
      <c r="S275" s="112"/>
      <c r="T275" s="120"/>
    </row>
    <row r="276" spans="1:20" ht="100.5" customHeight="1" x14ac:dyDescent="0.2">
      <c r="A276" s="200" t="s">
        <v>177</v>
      </c>
      <c r="B276" s="194" t="s">
        <v>262</v>
      </c>
      <c r="C276" s="195" t="s">
        <v>64</v>
      </c>
      <c r="D276" s="19" t="s">
        <v>3</v>
      </c>
      <c r="E276" s="20">
        <f>SUM(E277:E281)</f>
        <v>120000</v>
      </c>
      <c r="F276" s="20">
        <f>SUM(F277:F281)</f>
        <v>45000</v>
      </c>
      <c r="G276" s="20">
        <f>SUM(G277:G281)</f>
        <v>60000</v>
      </c>
      <c r="H276" s="20">
        <f>SUM(H277:H281)</f>
        <v>3000</v>
      </c>
      <c r="I276" s="20">
        <f>SUM(I277:I281)</f>
        <v>12000</v>
      </c>
      <c r="J276" s="194" t="s">
        <v>263</v>
      </c>
      <c r="K276" s="195" t="s">
        <v>108</v>
      </c>
      <c r="L276" s="195" t="s">
        <v>124</v>
      </c>
      <c r="M276" s="213" t="s">
        <v>330</v>
      </c>
      <c r="N276" s="228" t="s">
        <v>392</v>
      </c>
      <c r="O276" s="22" t="s">
        <v>3</v>
      </c>
      <c r="P276" s="23">
        <f>SUM(P277:P281)</f>
        <v>0</v>
      </c>
      <c r="Q276" s="23">
        <f t="shared" ref="Q276:T276" si="119">SUM(Q277:Q281)</f>
        <v>0</v>
      </c>
      <c r="R276" s="23">
        <f t="shared" si="119"/>
        <v>0</v>
      </c>
      <c r="S276" s="23">
        <f t="shared" si="119"/>
        <v>0</v>
      </c>
      <c r="T276" s="23">
        <f t="shared" si="119"/>
        <v>0</v>
      </c>
    </row>
    <row r="277" spans="1:20" x14ac:dyDescent="0.2">
      <c r="A277" s="192"/>
      <c r="B277" s="192"/>
      <c r="C277" s="192"/>
      <c r="D277" s="19">
        <v>2021</v>
      </c>
      <c r="E277" s="20">
        <f t="shared" ref="E277:E293" si="120">SUM(F277:I277)</f>
        <v>0</v>
      </c>
      <c r="F277" s="20">
        <v>0</v>
      </c>
      <c r="G277" s="20">
        <v>0</v>
      </c>
      <c r="H277" s="20">
        <v>0</v>
      </c>
      <c r="I277" s="20">
        <v>0</v>
      </c>
      <c r="J277" s="196"/>
      <c r="K277" s="198"/>
      <c r="L277" s="198"/>
      <c r="M277" s="157"/>
      <c r="N277" s="229"/>
      <c r="O277" s="22">
        <v>2021</v>
      </c>
      <c r="P277" s="18">
        <f t="shared" si="101"/>
        <v>0</v>
      </c>
      <c r="Q277" s="18">
        <v>0</v>
      </c>
      <c r="R277" s="18">
        <v>0</v>
      </c>
      <c r="S277" s="18">
        <v>0</v>
      </c>
      <c r="T277" s="18">
        <v>0</v>
      </c>
    </row>
    <row r="278" spans="1:20" x14ac:dyDescent="0.2">
      <c r="A278" s="192"/>
      <c r="B278" s="192"/>
      <c r="C278" s="192"/>
      <c r="D278" s="19">
        <v>2022</v>
      </c>
      <c r="E278" s="20">
        <f t="shared" si="120"/>
        <v>0</v>
      </c>
      <c r="F278" s="20">
        <v>0</v>
      </c>
      <c r="G278" s="20">
        <v>0</v>
      </c>
      <c r="H278" s="20">
        <v>0</v>
      </c>
      <c r="I278" s="20">
        <v>0</v>
      </c>
      <c r="J278" s="196"/>
      <c r="K278" s="198"/>
      <c r="L278" s="198"/>
      <c r="M278" s="157"/>
      <c r="N278" s="229"/>
      <c r="O278" s="22">
        <v>2022</v>
      </c>
      <c r="P278" s="18">
        <f t="shared" si="101"/>
        <v>0</v>
      </c>
      <c r="Q278" s="28">
        <v>0</v>
      </c>
      <c r="R278" s="38">
        <v>0</v>
      </c>
      <c r="S278" s="38">
        <v>0</v>
      </c>
      <c r="T278" s="38">
        <v>0</v>
      </c>
    </row>
    <row r="279" spans="1:20" x14ac:dyDescent="0.2">
      <c r="A279" s="192"/>
      <c r="B279" s="192"/>
      <c r="C279" s="192"/>
      <c r="D279" s="19">
        <v>2023</v>
      </c>
      <c r="E279" s="20">
        <f t="shared" si="120"/>
        <v>12000</v>
      </c>
      <c r="F279" s="20">
        <v>0</v>
      </c>
      <c r="G279" s="20">
        <v>0</v>
      </c>
      <c r="H279" s="20">
        <v>0</v>
      </c>
      <c r="I279" s="20">
        <v>12000</v>
      </c>
      <c r="J279" s="196"/>
      <c r="K279" s="198"/>
      <c r="L279" s="198"/>
      <c r="M279" s="157"/>
      <c r="N279" s="229"/>
      <c r="O279" s="22">
        <v>2023</v>
      </c>
      <c r="P279" s="18">
        <f t="shared" si="101"/>
        <v>0</v>
      </c>
      <c r="Q279" s="29"/>
      <c r="R279" s="29"/>
      <c r="S279" s="29"/>
      <c r="T279" s="30"/>
    </row>
    <row r="280" spans="1:20" ht="33.75" customHeight="1" x14ac:dyDescent="0.2">
      <c r="A280" s="192"/>
      <c r="B280" s="192"/>
      <c r="C280" s="192"/>
      <c r="D280" s="19">
        <v>2024</v>
      </c>
      <c r="E280" s="20">
        <f t="shared" si="120"/>
        <v>53000</v>
      </c>
      <c r="F280" s="20">
        <v>20000</v>
      </c>
      <c r="G280" s="20">
        <v>30000</v>
      </c>
      <c r="H280" s="20">
        <v>3000</v>
      </c>
      <c r="I280" s="20">
        <v>0</v>
      </c>
      <c r="J280" s="196"/>
      <c r="K280" s="198"/>
      <c r="L280" s="198"/>
      <c r="M280" s="157"/>
      <c r="N280" s="229"/>
      <c r="O280" s="22">
        <v>2024</v>
      </c>
      <c r="P280" s="18">
        <f t="shared" si="101"/>
        <v>0</v>
      </c>
      <c r="Q280" s="29"/>
      <c r="R280" s="29"/>
      <c r="S280" s="29"/>
      <c r="T280" s="30"/>
    </row>
    <row r="281" spans="1:20" ht="36.75" customHeight="1" x14ac:dyDescent="0.2">
      <c r="A281" s="193"/>
      <c r="B281" s="193"/>
      <c r="C281" s="193"/>
      <c r="D281" s="19">
        <v>2025</v>
      </c>
      <c r="E281" s="20">
        <f t="shared" si="120"/>
        <v>55000</v>
      </c>
      <c r="F281" s="20">
        <v>25000</v>
      </c>
      <c r="G281" s="20">
        <v>30000</v>
      </c>
      <c r="H281" s="20">
        <v>0</v>
      </c>
      <c r="I281" s="20">
        <v>0</v>
      </c>
      <c r="J281" s="197"/>
      <c r="K281" s="199"/>
      <c r="L281" s="199"/>
      <c r="M281" s="161"/>
      <c r="N281" s="230"/>
      <c r="O281" s="22">
        <v>2025</v>
      </c>
      <c r="P281" s="13">
        <f t="shared" si="101"/>
        <v>0</v>
      </c>
      <c r="Q281" s="16"/>
      <c r="R281" s="16"/>
      <c r="S281" s="16"/>
      <c r="T281" s="17"/>
    </row>
    <row r="282" spans="1:20" s="60" customFormat="1" ht="167.25" customHeight="1" x14ac:dyDescent="0.2">
      <c r="A282" s="177" t="s">
        <v>178</v>
      </c>
      <c r="B282" s="178" t="s">
        <v>264</v>
      </c>
      <c r="C282" s="179"/>
      <c r="D282" s="61" t="s">
        <v>3</v>
      </c>
      <c r="E282" s="62">
        <f>F282+G282+H282+I282</f>
        <v>17129.400000000001</v>
      </c>
      <c r="F282" s="62">
        <f>F283+F284+F285+F286+F287</f>
        <v>16272.9</v>
      </c>
      <c r="G282" s="62">
        <f t="shared" ref="G282:I282" si="121">G283+G284+G285+G286+G287</f>
        <v>0</v>
      </c>
      <c r="H282" s="62">
        <f t="shared" si="121"/>
        <v>856.5</v>
      </c>
      <c r="I282" s="62">
        <f t="shared" si="121"/>
        <v>0</v>
      </c>
      <c r="J282" s="178" t="s">
        <v>266</v>
      </c>
      <c r="K282" s="179" t="s">
        <v>108</v>
      </c>
      <c r="L282" s="179" t="s">
        <v>179</v>
      </c>
      <c r="M282" s="175" t="s">
        <v>265</v>
      </c>
      <c r="N282" s="226" t="s">
        <v>393</v>
      </c>
      <c r="O282" s="68" t="s">
        <v>3</v>
      </c>
      <c r="P282" s="71">
        <f>SUM(P283:P287)</f>
        <v>16616.099999999999</v>
      </c>
      <c r="Q282" s="71">
        <f t="shared" ref="Q282:T282" si="122">SUM(Q283:Q287)</f>
        <v>15785.3</v>
      </c>
      <c r="R282" s="71">
        <f t="shared" si="122"/>
        <v>0</v>
      </c>
      <c r="S282" s="71">
        <f t="shared" si="122"/>
        <v>830.8</v>
      </c>
      <c r="T282" s="71">
        <f t="shared" si="122"/>
        <v>0</v>
      </c>
    </row>
    <row r="283" spans="1:20" s="60" customFormat="1" x14ac:dyDescent="0.2">
      <c r="A283" s="145"/>
      <c r="B283" s="145"/>
      <c r="C283" s="145"/>
      <c r="D283" s="61">
        <v>2021</v>
      </c>
      <c r="E283" s="62">
        <f>F283+G283+H283+I283</f>
        <v>0</v>
      </c>
      <c r="F283" s="62">
        <v>0</v>
      </c>
      <c r="G283" s="62">
        <v>0</v>
      </c>
      <c r="H283" s="62">
        <v>0</v>
      </c>
      <c r="I283" s="62">
        <v>0</v>
      </c>
      <c r="J283" s="147"/>
      <c r="K283" s="150"/>
      <c r="L283" s="150"/>
      <c r="M283" s="153"/>
      <c r="N283" s="227"/>
      <c r="O283" s="68">
        <v>2021</v>
      </c>
      <c r="P283" s="58">
        <f t="shared" ref="P283" si="123">SUM(Q283:T283)</f>
        <v>0</v>
      </c>
      <c r="Q283" s="58">
        <v>0</v>
      </c>
      <c r="R283" s="58">
        <v>0</v>
      </c>
      <c r="S283" s="58">
        <v>0</v>
      </c>
      <c r="T283" s="58">
        <v>0</v>
      </c>
    </row>
    <row r="284" spans="1:20" s="60" customFormat="1" x14ac:dyDescent="0.2">
      <c r="A284" s="145"/>
      <c r="B284" s="145"/>
      <c r="C284" s="145"/>
      <c r="D284" s="61">
        <v>2022</v>
      </c>
      <c r="E284" s="62">
        <f t="shared" ref="E284:E287" si="124">F284+G284+H284+I284</f>
        <v>17129.400000000001</v>
      </c>
      <c r="F284" s="62">
        <v>16272.9</v>
      </c>
      <c r="G284" s="62">
        <v>0</v>
      </c>
      <c r="H284" s="62">
        <v>856.5</v>
      </c>
      <c r="I284" s="62">
        <v>0</v>
      </c>
      <c r="J284" s="147"/>
      <c r="K284" s="150"/>
      <c r="L284" s="150"/>
      <c r="M284" s="153"/>
      <c r="N284" s="227"/>
      <c r="O284" s="68">
        <v>2022</v>
      </c>
      <c r="P284" s="58">
        <f>SUM(Q284:T284)</f>
        <v>16616.099999999999</v>
      </c>
      <c r="Q284" s="121">
        <v>15785.3</v>
      </c>
      <c r="R284" s="66">
        <v>0</v>
      </c>
      <c r="S284" s="121">
        <v>830.8</v>
      </c>
      <c r="T284" s="66">
        <v>0</v>
      </c>
    </row>
    <row r="285" spans="1:20" s="60" customFormat="1" x14ac:dyDescent="0.2">
      <c r="A285" s="145"/>
      <c r="B285" s="145"/>
      <c r="C285" s="145"/>
      <c r="D285" s="61">
        <v>2023</v>
      </c>
      <c r="E285" s="62">
        <f t="shared" si="124"/>
        <v>0</v>
      </c>
      <c r="F285" s="62">
        <v>0</v>
      </c>
      <c r="G285" s="62">
        <v>0</v>
      </c>
      <c r="H285" s="62">
        <v>0</v>
      </c>
      <c r="I285" s="62">
        <v>0</v>
      </c>
      <c r="J285" s="147"/>
      <c r="K285" s="150"/>
      <c r="L285" s="150"/>
      <c r="M285" s="153"/>
      <c r="N285" s="227"/>
      <c r="O285" s="68">
        <v>2023</v>
      </c>
      <c r="P285" s="58">
        <f t="shared" ref="P285:T287" si="125">SUM(Q285:T285)</f>
        <v>0</v>
      </c>
      <c r="Q285" s="58">
        <f t="shared" si="125"/>
        <v>0</v>
      </c>
      <c r="R285" s="58">
        <f t="shared" si="125"/>
        <v>0</v>
      </c>
      <c r="S285" s="58">
        <f t="shared" si="125"/>
        <v>0</v>
      </c>
      <c r="T285" s="58">
        <f t="shared" si="125"/>
        <v>0</v>
      </c>
    </row>
    <row r="286" spans="1:20" s="60" customFormat="1" x14ac:dyDescent="0.2">
      <c r="A286" s="145"/>
      <c r="B286" s="145"/>
      <c r="C286" s="145"/>
      <c r="D286" s="61">
        <v>2024</v>
      </c>
      <c r="E286" s="62">
        <f t="shared" si="124"/>
        <v>0</v>
      </c>
      <c r="F286" s="62">
        <v>0</v>
      </c>
      <c r="G286" s="62">
        <v>0</v>
      </c>
      <c r="H286" s="62">
        <v>0</v>
      </c>
      <c r="I286" s="62">
        <v>0</v>
      </c>
      <c r="J286" s="147"/>
      <c r="K286" s="150"/>
      <c r="L286" s="150"/>
      <c r="M286" s="153"/>
      <c r="N286" s="227"/>
      <c r="O286" s="68">
        <v>2024</v>
      </c>
      <c r="P286" s="58">
        <f t="shared" si="125"/>
        <v>0</v>
      </c>
      <c r="Q286" s="58">
        <f t="shared" si="125"/>
        <v>0</v>
      </c>
      <c r="R286" s="58">
        <f t="shared" si="125"/>
        <v>0</v>
      </c>
      <c r="S286" s="58">
        <f t="shared" si="125"/>
        <v>0</v>
      </c>
      <c r="T286" s="58">
        <f t="shared" si="125"/>
        <v>0</v>
      </c>
    </row>
    <row r="287" spans="1:20" s="60" customFormat="1" ht="70.5" customHeight="1" x14ac:dyDescent="0.2">
      <c r="A287" s="146"/>
      <c r="B287" s="146"/>
      <c r="C287" s="146"/>
      <c r="D287" s="61">
        <v>2025</v>
      </c>
      <c r="E287" s="62">
        <f t="shared" si="124"/>
        <v>0</v>
      </c>
      <c r="F287" s="62">
        <v>0</v>
      </c>
      <c r="G287" s="62">
        <v>0</v>
      </c>
      <c r="H287" s="62">
        <v>0</v>
      </c>
      <c r="I287" s="62">
        <v>0</v>
      </c>
      <c r="J287" s="149"/>
      <c r="K287" s="151"/>
      <c r="L287" s="151"/>
      <c r="M287" s="154"/>
      <c r="N287" s="169"/>
      <c r="O287" s="68">
        <v>2025</v>
      </c>
      <c r="P287" s="58">
        <f t="shared" si="125"/>
        <v>0</v>
      </c>
      <c r="Q287" s="58">
        <f t="shared" si="125"/>
        <v>0</v>
      </c>
      <c r="R287" s="58">
        <f t="shared" si="125"/>
        <v>0</v>
      </c>
      <c r="S287" s="58">
        <f t="shared" si="125"/>
        <v>0</v>
      </c>
      <c r="T287" s="58">
        <f t="shared" si="125"/>
        <v>0</v>
      </c>
    </row>
    <row r="288" spans="1:20" s="60" customFormat="1" ht="38.25" customHeight="1" x14ac:dyDescent="0.2">
      <c r="A288" s="177" t="s">
        <v>180</v>
      </c>
      <c r="B288" s="178" t="s">
        <v>267</v>
      </c>
      <c r="C288" s="179" t="s">
        <v>66</v>
      </c>
      <c r="D288" s="61" t="s">
        <v>3</v>
      </c>
      <c r="E288" s="62">
        <f>SUM(E289:E293)</f>
        <v>60000</v>
      </c>
      <c r="F288" s="62">
        <f>SUM(F289:F293)</f>
        <v>13500</v>
      </c>
      <c r="G288" s="62">
        <f>SUM(G289:G293)</f>
        <v>30000</v>
      </c>
      <c r="H288" s="62">
        <f>SUM(H289:H293)</f>
        <v>1500</v>
      </c>
      <c r="I288" s="62">
        <f>SUM(I289:I293)</f>
        <v>15000</v>
      </c>
      <c r="J288" s="178" t="s">
        <v>269</v>
      </c>
      <c r="K288" s="179" t="s">
        <v>108</v>
      </c>
      <c r="L288" s="179" t="s">
        <v>124</v>
      </c>
      <c r="M288" s="175" t="s">
        <v>268</v>
      </c>
      <c r="N288" s="226" t="s">
        <v>394</v>
      </c>
      <c r="O288" s="68" t="s">
        <v>3</v>
      </c>
      <c r="P288" s="71">
        <f>SUM(P289:P293)</f>
        <v>0</v>
      </c>
      <c r="Q288" s="71">
        <f t="shared" ref="Q288:T288" si="126">SUM(Q289:Q293)</f>
        <v>0</v>
      </c>
      <c r="R288" s="71">
        <f t="shared" si="126"/>
        <v>0</v>
      </c>
      <c r="S288" s="71">
        <f t="shared" si="126"/>
        <v>0</v>
      </c>
      <c r="T288" s="71">
        <f t="shared" si="126"/>
        <v>0</v>
      </c>
    </row>
    <row r="289" spans="1:20" s="60" customFormat="1" ht="38.25" customHeight="1" x14ac:dyDescent="0.2">
      <c r="A289" s="145"/>
      <c r="B289" s="145"/>
      <c r="C289" s="145"/>
      <c r="D289" s="61">
        <v>2021</v>
      </c>
      <c r="E289" s="62">
        <f t="shared" si="120"/>
        <v>0</v>
      </c>
      <c r="F289" s="62">
        <v>0</v>
      </c>
      <c r="G289" s="62">
        <v>0</v>
      </c>
      <c r="H289" s="62">
        <v>0</v>
      </c>
      <c r="I289" s="62">
        <v>0</v>
      </c>
      <c r="J289" s="147"/>
      <c r="K289" s="150"/>
      <c r="L289" s="150"/>
      <c r="M289" s="153"/>
      <c r="N289" s="227"/>
      <c r="O289" s="68">
        <v>2021</v>
      </c>
      <c r="P289" s="58">
        <f t="shared" ref="P289:P293" si="127">SUM(Q289:T289)</f>
        <v>0</v>
      </c>
      <c r="Q289" s="58">
        <v>0</v>
      </c>
      <c r="R289" s="58">
        <v>0</v>
      </c>
      <c r="S289" s="58">
        <v>0</v>
      </c>
      <c r="T289" s="58">
        <v>0</v>
      </c>
    </row>
    <row r="290" spans="1:20" s="60" customFormat="1" ht="38.25" customHeight="1" x14ac:dyDescent="0.2">
      <c r="A290" s="145"/>
      <c r="B290" s="145"/>
      <c r="C290" s="145"/>
      <c r="D290" s="61">
        <v>2022</v>
      </c>
      <c r="E290" s="62">
        <f t="shared" si="120"/>
        <v>0</v>
      </c>
      <c r="F290" s="62">
        <v>0</v>
      </c>
      <c r="G290" s="62">
        <v>0</v>
      </c>
      <c r="H290" s="62">
        <v>0</v>
      </c>
      <c r="I290" s="62">
        <v>0</v>
      </c>
      <c r="J290" s="147"/>
      <c r="K290" s="150"/>
      <c r="L290" s="150"/>
      <c r="M290" s="153"/>
      <c r="N290" s="227"/>
      <c r="O290" s="68">
        <v>2022</v>
      </c>
      <c r="P290" s="65">
        <f t="shared" si="127"/>
        <v>0</v>
      </c>
      <c r="Q290" s="66">
        <v>0</v>
      </c>
      <c r="R290" s="66">
        <v>0</v>
      </c>
      <c r="S290" s="66">
        <v>0</v>
      </c>
      <c r="T290" s="66">
        <v>0</v>
      </c>
    </row>
    <row r="291" spans="1:20" s="60" customFormat="1" ht="38.25" customHeight="1" x14ac:dyDescent="0.2">
      <c r="A291" s="145"/>
      <c r="B291" s="145"/>
      <c r="C291" s="145"/>
      <c r="D291" s="61">
        <v>2023</v>
      </c>
      <c r="E291" s="62">
        <f t="shared" si="120"/>
        <v>0</v>
      </c>
      <c r="F291" s="62">
        <v>0</v>
      </c>
      <c r="G291" s="62">
        <v>0</v>
      </c>
      <c r="H291" s="62">
        <v>0</v>
      </c>
      <c r="I291" s="62">
        <v>0</v>
      </c>
      <c r="J291" s="147"/>
      <c r="K291" s="150"/>
      <c r="L291" s="150"/>
      <c r="M291" s="153"/>
      <c r="N291" s="227"/>
      <c r="O291" s="68">
        <v>2023</v>
      </c>
      <c r="P291" s="65">
        <f t="shared" si="127"/>
        <v>0</v>
      </c>
      <c r="Q291" s="86"/>
      <c r="R291" s="86"/>
      <c r="S291" s="86"/>
      <c r="T291" s="74"/>
    </row>
    <row r="292" spans="1:20" s="60" customFormat="1" ht="38.25" customHeight="1" x14ac:dyDescent="0.2">
      <c r="A292" s="145"/>
      <c r="B292" s="145"/>
      <c r="C292" s="145"/>
      <c r="D292" s="61">
        <v>2024</v>
      </c>
      <c r="E292" s="62">
        <f t="shared" si="120"/>
        <v>6000</v>
      </c>
      <c r="F292" s="62">
        <v>0</v>
      </c>
      <c r="G292" s="62">
        <v>0</v>
      </c>
      <c r="H292" s="62">
        <v>0</v>
      </c>
      <c r="I292" s="62">
        <v>6000</v>
      </c>
      <c r="J292" s="147"/>
      <c r="K292" s="150"/>
      <c r="L292" s="150"/>
      <c r="M292" s="153"/>
      <c r="N292" s="227"/>
      <c r="O292" s="68">
        <v>2024</v>
      </c>
      <c r="P292" s="65">
        <f t="shared" si="127"/>
        <v>0</v>
      </c>
      <c r="Q292" s="86"/>
      <c r="R292" s="86"/>
      <c r="S292" s="86"/>
      <c r="T292" s="74"/>
    </row>
    <row r="293" spans="1:20" s="60" customFormat="1" ht="38.25" customHeight="1" x14ac:dyDescent="0.2">
      <c r="A293" s="146"/>
      <c r="B293" s="146"/>
      <c r="C293" s="146"/>
      <c r="D293" s="61">
        <v>2025</v>
      </c>
      <c r="E293" s="62">
        <f t="shared" si="120"/>
        <v>54000</v>
      </c>
      <c r="F293" s="62">
        <v>13500</v>
      </c>
      <c r="G293" s="62">
        <v>30000</v>
      </c>
      <c r="H293" s="62">
        <v>1500</v>
      </c>
      <c r="I293" s="62">
        <v>9000</v>
      </c>
      <c r="J293" s="149"/>
      <c r="K293" s="151"/>
      <c r="L293" s="151"/>
      <c r="M293" s="154"/>
      <c r="N293" s="169"/>
      <c r="O293" s="68">
        <v>2025</v>
      </c>
      <c r="P293" s="65">
        <f t="shared" si="127"/>
        <v>0</v>
      </c>
      <c r="Q293" s="86"/>
      <c r="R293" s="86"/>
      <c r="S293" s="86"/>
      <c r="T293" s="74"/>
    </row>
    <row r="294" spans="1:20" s="60" customFormat="1" ht="127.5" customHeight="1" x14ac:dyDescent="0.2">
      <c r="A294" s="177" t="s">
        <v>181</v>
      </c>
      <c r="B294" s="186" t="s">
        <v>68</v>
      </c>
      <c r="C294" s="179">
        <v>2021</v>
      </c>
      <c r="D294" s="61" t="s">
        <v>3</v>
      </c>
      <c r="E294" s="62">
        <f>SUM(E295:E299)</f>
        <v>40864.699999999997</v>
      </c>
      <c r="F294" s="62">
        <f>SUM(F295:F299)</f>
        <v>16105.1</v>
      </c>
      <c r="G294" s="62">
        <f>SUM(G295:G299)</f>
        <v>24437.3</v>
      </c>
      <c r="H294" s="62">
        <f>SUM(H295:H299)</f>
        <v>322.3</v>
      </c>
      <c r="I294" s="62">
        <f>SUM(I295:I299)</f>
        <v>0</v>
      </c>
      <c r="J294" s="178" t="s">
        <v>270</v>
      </c>
      <c r="K294" s="179" t="s">
        <v>104</v>
      </c>
      <c r="L294" s="179" t="s">
        <v>104</v>
      </c>
      <c r="M294" s="175" t="s">
        <v>271</v>
      </c>
      <c r="N294" s="226" t="s">
        <v>395</v>
      </c>
      <c r="O294" s="68" t="s">
        <v>3</v>
      </c>
      <c r="P294" s="71">
        <f>SUM(P295:P299)</f>
        <v>47330.260000000009</v>
      </c>
      <c r="Q294" s="71">
        <f t="shared" ref="Q294:T294" si="128">SUM(Q295:Q299)</f>
        <v>22133.25</v>
      </c>
      <c r="R294" s="71">
        <f t="shared" si="128"/>
        <v>24560.1</v>
      </c>
      <c r="S294" s="71">
        <f t="shared" si="128"/>
        <v>636.91000000000008</v>
      </c>
      <c r="T294" s="71">
        <f t="shared" si="128"/>
        <v>0</v>
      </c>
    </row>
    <row r="295" spans="1:20" s="60" customFormat="1" x14ac:dyDescent="0.2">
      <c r="A295" s="145"/>
      <c r="B295" s="145"/>
      <c r="C295" s="145"/>
      <c r="D295" s="61">
        <v>2021</v>
      </c>
      <c r="E295" s="62">
        <f>F295+G295+H295+I295</f>
        <v>36352.5</v>
      </c>
      <c r="F295" s="62">
        <v>11818.5</v>
      </c>
      <c r="G295" s="62">
        <v>24437.3</v>
      </c>
      <c r="H295" s="62">
        <v>96.7</v>
      </c>
      <c r="I295" s="62">
        <v>0</v>
      </c>
      <c r="J295" s="147"/>
      <c r="K295" s="150"/>
      <c r="L295" s="150"/>
      <c r="M295" s="153"/>
      <c r="N295" s="227"/>
      <c r="O295" s="68">
        <v>2021</v>
      </c>
      <c r="P295" s="75">
        <f t="shared" ref="P295:S299" si="129">SUM(Q295:T295)</f>
        <v>42818.100000000006</v>
      </c>
      <c r="Q295" s="63">
        <v>17846.7</v>
      </c>
      <c r="R295" s="63">
        <v>24560.1</v>
      </c>
      <c r="S295" s="63">
        <v>411.3</v>
      </c>
      <c r="T295" s="64">
        <v>0</v>
      </c>
    </row>
    <row r="296" spans="1:20" s="60" customFormat="1" x14ac:dyDescent="0.2">
      <c r="A296" s="145"/>
      <c r="B296" s="145"/>
      <c r="C296" s="145"/>
      <c r="D296" s="61">
        <v>2022</v>
      </c>
      <c r="E296" s="62">
        <f>F296+G296+H296+I296</f>
        <v>4512.2000000000007</v>
      </c>
      <c r="F296" s="62">
        <v>4286.6000000000004</v>
      </c>
      <c r="G296" s="62">
        <v>0</v>
      </c>
      <c r="H296" s="62">
        <v>225.6</v>
      </c>
      <c r="I296" s="62">
        <v>0</v>
      </c>
      <c r="J296" s="147"/>
      <c r="K296" s="150"/>
      <c r="L296" s="150"/>
      <c r="M296" s="153"/>
      <c r="N296" s="227"/>
      <c r="O296" s="68">
        <v>2022</v>
      </c>
      <c r="P296" s="75">
        <f t="shared" si="129"/>
        <v>4512.16</v>
      </c>
      <c r="Q296" s="122">
        <v>4286.55</v>
      </c>
      <c r="R296" s="105">
        <v>0</v>
      </c>
      <c r="S296" s="105">
        <v>225.61</v>
      </c>
      <c r="T296" s="105">
        <v>0</v>
      </c>
    </row>
    <row r="297" spans="1:20" s="60" customFormat="1" x14ac:dyDescent="0.2">
      <c r="A297" s="145"/>
      <c r="B297" s="145"/>
      <c r="C297" s="145"/>
      <c r="D297" s="61">
        <v>2023</v>
      </c>
      <c r="E297" s="62">
        <f>F297+G297+H297+I297</f>
        <v>0</v>
      </c>
      <c r="F297" s="62">
        <v>0</v>
      </c>
      <c r="G297" s="62">
        <v>0</v>
      </c>
      <c r="H297" s="62">
        <v>0</v>
      </c>
      <c r="I297" s="62">
        <v>0</v>
      </c>
      <c r="J297" s="147"/>
      <c r="K297" s="150"/>
      <c r="L297" s="150"/>
      <c r="M297" s="153"/>
      <c r="N297" s="227"/>
      <c r="O297" s="68">
        <v>2023</v>
      </c>
      <c r="P297" s="75">
        <f t="shared" si="129"/>
        <v>0</v>
      </c>
      <c r="Q297" s="75">
        <f t="shared" ref="Q297" si="130">SUM(R297:U297)</f>
        <v>0</v>
      </c>
      <c r="R297" s="75">
        <f t="shared" ref="R297:T299" si="131">SUM(S297:V297)</f>
        <v>0</v>
      </c>
      <c r="S297" s="75">
        <f t="shared" si="131"/>
        <v>0</v>
      </c>
      <c r="T297" s="75">
        <f t="shared" si="131"/>
        <v>0</v>
      </c>
    </row>
    <row r="298" spans="1:20" s="60" customFormat="1" x14ac:dyDescent="0.2">
      <c r="A298" s="145"/>
      <c r="B298" s="145"/>
      <c r="C298" s="145"/>
      <c r="D298" s="61">
        <v>2024</v>
      </c>
      <c r="E298" s="62">
        <f>F298+G298+H298+I298</f>
        <v>0</v>
      </c>
      <c r="F298" s="62">
        <v>0</v>
      </c>
      <c r="G298" s="62">
        <v>0</v>
      </c>
      <c r="H298" s="62">
        <v>0</v>
      </c>
      <c r="I298" s="62">
        <v>0</v>
      </c>
      <c r="J298" s="147"/>
      <c r="K298" s="150"/>
      <c r="L298" s="150"/>
      <c r="M298" s="153"/>
      <c r="N298" s="227"/>
      <c r="O298" s="68">
        <v>2024</v>
      </c>
      <c r="P298" s="75">
        <f t="shared" si="129"/>
        <v>0</v>
      </c>
      <c r="Q298" s="75">
        <f t="shared" si="129"/>
        <v>0</v>
      </c>
      <c r="R298" s="75">
        <f t="shared" ref="R298:R299" si="132">SUM(S298:V298)</f>
        <v>0</v>
      </c>
      <c r="S298" s="75">
        <f t="shared" si="131"/>
        <v>0</v>
      </c>
      <c r="T298" s="75">
        <f t="shared" si="131"/>
        <v>0</v>
      </c>
    </row>
    <row r="299" spans="1:20" s="60" customFormat="1" ht="30" customHeight="1" x14ac:dyDescent="0.2">
      <c r="A299" s="145"/>
      <c r="B299" s="145"/>
      <c r="C299" s="145"/>
      <c r="D299" s="78">
        <v>2025</v>
      </c>
      <c r="E299" s="79">
        <f>F299+G299+H299+I299</f>
        <v>0</v>
      </c>
      <c r="F299" s="79">
        <v>0</v>
      </c>
      <c r="G299" s="79">
        <v>0</v>
      </c>
      <c r="H299" s="79">
        <v>0</v>
      </c>
      <c r="I299" s="79">
        <v>0</v>
      </c>
      <c r="J299" s="147"/>
      <c r="K299" s="150"/>
      <c r="L299" s="150"/>
      <c r="M299" s="153"/>
      <c r="N299" s="227"/>
      <c r="O299" s="92">
        <v>2025</v>
      </c>
      <c r="P299" s="75">
        <f t="shared" si="129"/>
        <v>0</v>
      </c>
      <c r="Q299" s="75">
        <f t="shared" si="129"/>
        <v>0</v>
      </c>
      <c r="R299" s="75">
        <f t="shared" si="132"/>
        <v>0</v>
      </c>
      <c r="S299" s="75">
        <f t="shared" si="129"/>
        <v>0</v>
      </c>
      <c r="T299" s="75">
        <f t="shared" si="131"/>
        <v>0</v>
      </c>
    </row>
    <row r="300" spans="1:20" x14ac:dyDescent="0.2">
      <c r="A300" s="24" t="s">
        <v>69</v>
      </c>
      <c r="B300" s="221" t="s">
        <v>70</v>
      </c>
      <c r="C300" s="142"/>
      <c r="D300" s="142"/>
      <c r="E300" s="142"/>
      <c r="F300" s="142"/>
      <c r="G300" s="142"/>
      <c r="H300" s="142"/>
      <c r="I300" s="142"/>
      <c r="J300" s="142"/>
      <c r="K300" s="142"/>
      <c r="L300" s="142"/>
      <c r="M300" s="142"/>
      <c r="N300" s="219"/>
      <c r="O300" s="219"/>
      <c r="P300" s="219"/>
      <c r="Q300" s="219"/>
      <c r="R300" s="219"/>
      <c r="S300" s="219"/>
      <c r="T300" s="219"/>
    </row>
    <row r="301" spans="1:20" s="60" customFormat="1" ht="195.75" customHeight="1" x14ac:dyDescent="0.2">
      <c r="A301" s="144" t="s">
        <v>71</v>
      </c>
      <c r="B301" s="147" t="s">
        <v>272</v>
      </c>
      <c r="C301" s="148" t="s">
        <v>200</v>
      </c>
      <c r="D301" s="55" t="s">
        <v>3</v>
      </c>
      <c r="E301" s="56">
        <f>SUM(E302:E306)</f>
        <v>15000</v>
      </c>
      <c r="F301" s="56">
        <f>SUM(F302:F306)</f>
        <v>0</v>
      </c>
      <c r="G301" s="56">
        <f>SUM(G302:G306)</f>
        <v>0</v>
      </c>
      <c r="H301" s="56">
        <f>SUM(H302:H306)</f>
        <v>0</v>
      </c>
      <c r="I301" s="56">
        <f>SUM(I302:I306)</f>
        <v>15000</v>
      </c>
      <c r="J301" s="147" t="s">
        <v>273</v>
      </c>
      <c r="K301" s="148" t="s">
        <v>106</v>
      </c>
      <c r="L301" s="148" t="s">
        <v>104</v>
      </c>
      <c r="M301" s="152" t="s">
        <v>274</v>
      </c>
      <c r="N301" s="244" t="s">
        <v>396</v>
      </c>
      <c r="O301" s="68" t="s">
        <v>3</v>
      </c>
      <c r="P301" s="71">
        <f>SUM(P302:P306)</f>
        <v>0</v>
      </c>
      <c r="Q301" s="71">
        <f t="shared" ref="Q301:T301" si="133">SUM(Q302:Q306)</f>
        <v>0</v>
      </c>
      <c r="R301" s="71">
        <f t="shared" si="133"/>
        <v>0</v>
      </c>
      <c r="S301" s="71">
        <f t="shared" si="133"/>
        <v>0</v>
      </c>
      <c r="T301" s="71">
        <f t="shared" si="133"/>
        <v>0</v>
      </c>
    </row>
    <row r="302" spans="1:20" s="60" customFormat="1" x14ac:dyDescent="0.2">
      <c r="A302" s="145"/>
      <c r="B302" s="145"/>
      <c r="C302" s="145"/>
      <c r="D302" s="61">
        <v>2021</v>
      </c>
      <c r="E302" s="62">
        <f t="shared" ref="E302:E318" si="134">SUM(F302:I302)</f>
        <v>0</v>
      </c>
      <c r="F302" s="62">
        <v>0</v>
      </c>
      <c r="G302" s="62">
        <v>0</v>
      </c>
      <c r="H302" s="62">
        <v>0</v>
      </c>
      <c r="I302" s="62">
        <v>0</v>
      </c>
      <c r="J302" s="147"/>
      <c r="K302" s="150"/>
      <c r="L302" s="150"/>
      <c r="M302" s="153"/>
      <c r="N302" s="245"/>
      <c r="O302" s="68">
        <v>2021</v>
      </c>
      <c r="P302" s="58">
        <f t="shared" ref="P302:P306" si="135">SUM(Q302:T302)</f>
        <v>0</v>
      </c>
      <c r="Q302" s="58">
        <v>0</v>
      </c>
      <c r="R302" s="58">
        <v>0</v>
      </c>
      <c r="S302" s="58">
        <v>0</v>
      </c>
      <c r="T302" s="58">
        <v>0</v>
      </c>
    </row>
    <row r="303" spans="1:20" s="60" customFormat="1" ht="123.75" x14ac:dyDescent="0.2">
      <c r="A303" s="145"/>
      <c r="B303" s="145"/>
      <c r="C303" s="145"/>
      <c r="D303" s="61">
        <v>2022</v>
      </c>
      <c r="E303" s="62">
        <f t="shared" si="134"/>
        <v>7500</v>
      </c>
      <c r="F303" s="62">
        <v>0</v>
      </c>
      <c r="G303" s="62">
        <v>0</v>
      </c>
      <c r="H303" s="62">
        <v>0</v>
      </c>
      <c r="I303" s="62">
        <v>7500</v>
      </c>
      <c r="J303" s="147"/>
      <c r="K303" s="150"/>
      <c r="L303" s="150"/>
      <c r="M303" s="153"/>
      <c r="N303" s="245"/>
      <c r="O303" s="68">
        <v>2022</v>
      </c>
      <c r="P303" s="58">
        <f t="shared" si="135"/>
        <v>0</v>
      </c>
      <c r="Q303" s="58">
        <f t="shared" ref="Q303" si="136">SUM(R303:U303)</f>
        <v>0</v>
      </c>
      <c r="R303" s="66">
        <v>0</v>
      </c>
      <c r="S303" s="58">
        <f t="shared" ref="S303" si="137">SUM(T303:W303)</f>
        <v>0</v>
      </c>
      <c r="T303" s="123" t="s">
        <v>332</v>
      </c>
    </row>
    <row r="304" spans="1:20" s="60" customFormat="1" x14ac:dyDescent="0.2">
      <c r="A304" s="145"/>
      <c r="B304" s="145"/>
      <c r="C304" s="145"/>
      <c r="D304" s="61">
        <v>2023</v>
      </c>
      <c r="E304" s="62">
        <f t="shared" si="134"/>
        <v>7500</v>
      </c>
      <c r="F304" s="62">
        <v>0</v>
      </c>
      <c r="G304" s="62">
        <v>0</v>
      </c>
      <c r="H304" s="62">
        <v>0</v>
      </c>
      <c r="I304" s="62">
        <v>7500</v>
      </c>
      <c r="J304" s="147"/>
      <c r="K304" s="150"/>
      <c r="L304" s="150"/>
      <c r="M304" s="153"/>
      <c r="N304" s="245"/>
      <c r="O304" s="68">
        <v>2023</v>
      </c>
      <c r="P304" s="58">
        <f t="shared" si="135"/>
        <v>0</v>
      </c>
      <c r="Q304" s="118"/>
      <c r="R304" s="118"/>
      <c r="S304" s="118"/>
      <c r="T304" s="119"/>
    </row>
    <row r="305" spans="1:20" s="60" customFormat="1" x14ac:dyDescent="0.2">
      <c r="A305" s="145"/>
      <c r="B305" s="145"/>
      <c r="C305" s="145"/>
      <c r="D305" s="61">
        <v>2024</v>
      </c>
      <c r="E305" s="62">
        <f t="shared" si="134"/>
        <v>0</v>
      </c>
      <c r="F305" s="62">
        <v>0</v>
      </c>
      <c r="G305" s="62">
        <v>0</v>
      </c>
      <c r="H305" s="62">
        <v>0</v>
      </c>
      <c r="I305" s="62">
        <v>0</v>
      </c>
      <c r="J305" s="147"/>
      <c r="K305" s="150"/>
      <c r="L305" s="150"/>
      <c r="M305" s="153"/>
      <c r="N305" s="245"/>
      <c r="O305" s="68">
        <v>2024</v>
      </c>
      <c r="P305" s="58">
        <f t="shared" si="135"/>
        <v>0</v>
      </c>
      <c r="Q305" s="118"/>
      <c r="R305" s="118"/>
      <c r="S305" s="118"/>
      <c r="T305" s="119"/>
    </row>
    <row r="306" spans="1:20" s="60" customFormat="1" ht="58.5" customHeight="1" x14ac:dyDescent="0.2">
      <c r="A306" s="146"/>
      <c r="B306" s="146"/>
      <c r="C306" s="146"/>
      <c r="D306" s="61">
        <v>2025</v>
      </c>
      <c r="E306" s="62">
        <f t="shared" si="134"/>
        <v>0</v>
      </c>
      <c r="F306" s="62">
        <v>0</v>
      </c>
      <c r="G306" s="62">
        <v>0</v>
      </c>
      <c r="H306" s="62">
        <v>0</v>
      </c>
      <c r="I306" s="62">
        <v>0</v>
      </c>
      <c r="J306" s="149"/>
      <c r="K306" s="151"/>
      <c r="L306" s="151"/>
      <c r="M306" s="154"/>
      <c r="N306" s="246"/>
      <c r="O306" s="92">
        <v>2025</v>
      </c>
      <c r="P306" s="124">
        <f t="shared" si="135"/>
        <v>0</v>
      </c>
      <c r="Q306" s="118"/>
      <c r="R306" s="118"/>
      <c r="S306" s="118"/>
      <c r="T306" s="119"/>
    </row>
    <row r="307" spans="1:20" s="60" customFormat="1" ht="90" customHeight="1" x14ac:dyDescent="0.2">
      <c r="A307" s="177" t="s">
        <v>72</v>
      </c>
      <c r="B307" s="178" t="s">
        <v>275</v>
      </c>
      <c r="C307" s="179" t="s">
        <v>73</v>
      </c>
      <c r="D307" s="61" t="s">
        <v>3</v>
      </c>
      <c r="E307" s="62">
        <f>SUM(E308:E312)</f>
        <v>15000</v>
      </c>
      <c r="F307" s="62">
        <f>SUM(F308:F312)</f>
        <v>0</v>
      </c>
      <c r="G307" s="62">
        <f>SUM(G308:G312)</f>
        <v>0</v>
      </c>
      <c r="H307" s="62">
        <f>SUM(H308:H312)</f>
        <v>0</v>
      </c>
      <c r="I307" s="62">
        <f>SUM(I308:I312)</f>
        <v>15000</v>
      </c>
      <c r="J307" s="178" t="s">
        <v>276</v>
      </c>
      <c r="K307" s="179" t="s">
        <v>106</v>
      </c>
      <c r="L307" s="179" t="s">
        <v>104</v>
      </c>
      <c r="M307" s="175" t="s">
        <v>274</v>
      </c>
      <c r="N307" s="244" t="s">
        <v>397</v>
      </c>
      <c r="O307" s="68" t="s">
        <v>3</v>
      </c>
      <c r="P307" s="71">
        <f ca="1">SUM(P308:P312)</f>
        <v>0</v>
      </c>
      <c r="Q307" s="71">
        <f t="shared" ref="Q307:T307" si="138">SUM(Q308:Q312)</f>
        <v>0</v>
      </c>
      <c r="R307" s="71">
        <f t="shared" si="138"/>
        <v>0</v>
      </c>
      <c r="S307" s="71">
        <f t="shared" si="138"/>
        <v>0</v>
      </c>
      <c r="T307" s="71">
        <f t="shared" si="138"/>
        <v>0</v>
      </c>
    </row>
    <row r="308" spans="1:20" s="60" customFormat="1" x14ac:dyDescent="0.2">
      <c r="A308" s="145"/>
      <c r="B308" s="145"/>
      <c r="C308" s="145"/>
      <c r="D308" s="61">
        <v>2021</v>
      </c>
      <c r="E308" s="62">
        <f t="shared" si="134"/>
        <v>0</v>
      </c>
      <c r="F308" s="62">
        <v>0</v>
      </c>
      <c r="G308" s="62">
        <v>0</v>
      </c>
      <c r="H308" s="62">
        <v>0</v>
      </c>
      <c r="I308" s="62">
        <v>0</v>
      </c>
      <c r="J308" s="147"/>
      <c r="K308" s="150"/>
      <c r="L308" s="150"/>
      <c r="M308" s="153"/>
      <c r="N308" s="245"/>
      <c r="O308" s="68">
        <v>2021</v>
      </c>
      <c r="P308" s="58">
        <f ca="1">SUM(M308:P308)</f>
        <v>0</v>
      </c>
      <c r="Q308" s="58">
        <v>0</v>
      </c>
      <c r="R308" s="58">
        <v>0</v>
      </c>
      <c r="S308" s="58">
        <v>0</v>
      </c>
      <c r="T308" s="58">
        <v>0</v>
      </c>
    </row>
    <row r="309" spans="1:20" s="60" customFormat="1" x14ac:dyDescent="0.2">
      <c r="A309" s="145"/>
      <c r="B309" s="145"/>
      <c r="C309" s="145"/>
      <c r="D309" s="61">
        <v>2022</v>
      </c>
      <c r="E309" s="62">
        <f t="shared" si="134"/>
        <v>0</v>
      </c>
      <c r="F309" s="62">
        <v>0</v>
      </c>
      <c r="G309" s="62">
        <v>0</v>
      </c>
      <c r="H309" s="62">
        <v>0</v>
      </c>
      <c r="I309" s="62">
        <v>0</v>
      </c>
      <c r="J309" s="147"/>
      <c r="K309" s="150"/>
      <c r="L309" s="150"/>
      <c r="M309" s="153"/>
      <c r="N309" s="245"/>
      <c r="O309" s="68">
        <v>2022</v>
      </c>
      <c r="P309" s="58">
        <f t="shared" ref="P309:P312" si="139">SUM(Q309:T309)</f>
        <v>0</v>
      </c>
      <c r="Q309" s="58">
        <f t="shared" ref="Q309" si="140">SUM(R309:U309)</f>
        <v>0</v>
      </c>
      <c r="R309" s="58">
        <f t="shared" ref="R309" si="141">SUM(S309:V309)</f>
        <v>0</v>
      </c>
      <c r="S309" s="58">
        <f t="shared" ref="S309" si="142">SUM(T309:W309)</f>
        <v>0</v>
      </c>
      <c r="T309" s="58">
        <f t="shared" ref="T309" si="143">SUM(U309:X309)</f>
        <v>0</v>
      </c>
    </row>
    <row r="310" spans="1:20" s="60" customFormat="1" x14ac:dyDescent="0.2">
      <c r="A310" s="145"/>
      <c r="B310" s="145"/>
      <c r="C310" s="145"/>
      <c r="D310" s="61">
        <v>2023</v>
      </c>
      <c r="E310" s="62">
        <f t="shared" si="134"/>
        <v>7500</v>
      </c>
      <c r="F310" s="62">
        <v>0</v>
      </c>
      <c r="G310" s="62">
        <v>0</v>
      </c>
      <c r="H310" s="62">
        <v>0</v>
      </c>
      <c r="I310" s="62">
        <v>7500</v>
      </c>
      <c r="J310" s="147"/>
      <c r="K310" s="150"/>
      <c r="L310" s="150"/>
      <c r="M310" s="153"/>
      <c r="N310" s="245"/>
      <c r="O310" s="68">
        <v>2023</v>
      </c>
      <c r="P310" s="58">
        <f t="shared" si="139"/>
        <v>0</v>
      </c>
      <c r="Q310" s="118"/>
      <c r="R310" s="118"/>
      <c r="S310" s="118"/>
      <c r="T310" s="119"/>
    </row>
    <row r="311" spans="1:20" s="60" customFormat="1" x14ac:dyDescent="0.2">
      <c r="A311" s="145"/>
      <c r="B311" s="145"/>
      <c r="C311" s="145"/>
      <c r="D311" s="61">
        <v>2024</v>
      </c>
      <c r="E311" s="62">
        <f t="shared" si="134"/>
        <v>7500</v>
      </c>
      <c r="F311" s="62">
        <v>0</v>
      </c>
      <c r="G311" s="62">
        <v>0</v>
      </c>
      <c r="H311" s="62">
        <v>0</v>
      </c>
      <c r="I311" s="62">
        <v>7500</v>
      </c>
      <c r="J311" s="147"/>
      <c r="K311" s="150"/>
      <c r="L311" s="150"/>
      <c r="M311" s="153"/>
      <c r="N311" s="245"/>
      <c r="O311" s="68">
        <v>2024</v>
      </c>
      <c r="P311" s="58">
        <f t="shared" si="139"/>
        <v>0</v>
      </c>
      <c r="Q311" s="118"/>
      <c r="R311" s="118"/>
      <c r="S311" s="118"/>
      <c r="T311" s="119"/>
    </row>
    <row r="312" spans="1:20" s="60" customFormat="1" ht="28.5" customHeight="1" x14ac:dyDescent="0.2">
      <c r="A312" s="146"/>
      <c r="B312" s="146"/>
      <c r="C312" s="146"/>
      <c r="D312" s="61">
        <v>2025</v>
      </c>
      <c r="E312" s="62">
        <f t="shared" si="134"/>
        <v>0</v>
      </c>
      <c r="F312" s="62">
        <v>0</v>
      </c>
      <c r="G312" s="62">
        <v>0</v>
      </c>
      <c r="H312" s="62">
        <v>0</v>
      </c>
      <c r="I312" s="62">
        <v>0</v>
      </c>
      <c r="J312" s="149"/>
      <c r="K312" s="151"/>
      <c r="L312" s="151"/>
      <c r="M312" s="154"/>
      <c r="N312" s="246"/>
      <c r="O312" s="92">
        <v>2025</v>
      </c>
      <c r="P312" s="124">
        <f t="shared" si="139"/>
        <v>0</v>
      </c>
      <c r="Q312" s="118"/>
      <c r="R312" s="118"/>
      <c r="S312" s="118"/>
      <c r="T312" s="119"/>
    </row>
    <row r="313" spans="1:20" s="60" customFormat="1" ht="88.5" customHeight="1" x14ac:dyDescent="0.2">
      <c r="A313" s="177" t="s">
        <v>74</v>
      </c>
      <c r="B313" s="178" t="s">
        <v>277</v>
      </c>
      <c r="C313" s="179" t="s">
        <v>9</v>
      </c>
      <c r="D313" s="61" t="s">
        <v>3</v>
      </c>
      <c r="E313" s="62">
        <f>SUM(E314:E318)</f>
        <v>160000</v>
      </c>
      <c r="F313" s="62">
        <f>SUM(F314:F318)</f>
        <v>0</v>
      </c>
      <c r="G313" s="62">
        <f>SUM(G314:G318)</f>
        <v>0</v>
      </c>
      <c r="H313" s="62">
        <f>SUM(H314:H318)</f>
        <v>0</v>
      </c>
      <c r="I313" s="62">
        <f>SUM(I314:I318)</f>
        <v>160000</v>
      </c>
      <c r="J313" s="178" t="s">
        <v>278</v>
      </c>
      <c r="K313" s="179" t="s">
        <v>106</v>
      </c>
      <c r="L313" s="179" t="s">
        <v>104</v>
      </c>
      <c r="M313" s="175" t="s">
        <v>279</v>
      </c>
      <c r="N313" s="254" t="s">
        <v>398</v>
      </c>
      <c r="O313" s="68" t="s">
        <v>3</v>
      </c>
      <c r="P313" s="71">
        <f>SUM(P314:P318)</f>
        <v>38200</v>
      </c>
      <c r="Q313" s="71">
        <f t="shared" ref="Q313:T313" si="144">SUM(Q314:Q318)</f>
        <v>0</v>
      </c>
      <c r="R313" s="71">
        <f t="shared" si="144"/>
        <v>0</v>
      </c>
      <c r="S313" s="71">
        <f t="shared" si="144"/>
        <v>0</v>
      </c>
      <c r="T313" s="71">
        <f t="shared" si="144"/>
        <v>38200</v>
      </c>
    </row>
    <row r="314" spans="1:20" s="60" customFormat="1" x14ac:dyDescent="0.2">
      <c r="A314" s="145"/>
      <c r="B314" s="145"/>
      <c r="C314" s="145"/>
      <c r="D314" s="61">
        <v>2021</v>
      </c>
      <c r="E314" s="62">
        <f t="shared" si="134"/>
        <v>40000</v>
      </c>
      <c r="F314" s="62">
        <v>0</v>
      </c>
      <c r="G314" s="62">
        <v>0</v>
      </c>
      <c r="H314" s="62">
        <v>0</v>
      </c>
      <c r="I314" s="62">
        <v>40000</v>
      </c>
      <c r="J314" s="147"/>
      <c r="K314" s="150"/>
      <c r="L314" s="150"/>
      <c r="M314" s="153"/>
      <c r="N314" s="255"/>
      <c r="O314" s="68">
        <v>2021</v>
      </c>
      <c r="P314" s="58">
        <f>SUM(Q314:T314)</f>
        <v>38200</v>
      </c>
      <c r="Q314" s="75">
        <v>0</v>
      </c>
      <c r="R314" s="75">
        <v>0</v>
      </c>
      <c r="S314" s="75">
        <v>0</v>
      </c>
      <c r="T314" s="75">
        <v>38200</v>
      </c>
    </row>
    <row r="315" spans="1:20" s="60" customFormat="1" x14ac:dyDescent="0.2">
      <c r="A315" s="145"/>
      <c r="B315" s="145"/>
      <c r="C315" s="145"/>
      <c r="D315" s="61">
        <v>2022</v>
      </c>
      <c r="E315" s="62">
        <f t="shared" si="134"/>
        <v>0</v>
      </c>
      <c r="F315" s="62">
        <v>0</v>
      </c>
      <c r="G315" s="62">
        <v>0</v>
      </c>
      <c r="H315" s="62">
        <v>0</v>
      </c>
      <c r="I315" s="62">
        <v>0</v>
      </c>
      <c r="J315" s="147"/>
      <c r="K315" s="150"/>
      <c r="L315" s="150"/>
      <c r="M315" s="153"/>
      <c r="N315" s="255"/>
      <c r="O315" s="68">
        <v>2022</v>
      </c>
      <c r="P315" s="75">
        <v>0</v>
      </c>
      <c r="Q315" s="75">
        <v>0</v>
      </c>
      <c r="R315" s="75">
        <v>0</v>
      </c>
      <c r="S315" s="75">
        <v>0</v>
      </c>
      <c r="T315" s="64">
        <v>0</v>
      </c>
    </row>
    <row r="316" spans="1:20" s="60" customFormat="1" x14ac:dyDescent="0.2">
      <c r="A316" s="145"/>
      <c r="B316" s="145"/>
      <c r="C316" s="145"/>
      <c r="D316" s="61">
        <v>2023</v>
      </c>
      <c r="E316" s="62">
        <f t="shared" si="134"/>
        <v>40000</v>
      </c>
      <c r="F316" s="62">
        <v>0</v>
      </c>
      <c r="G316" s="62">
        <v>0</v>
      </c>
      <c r="H316" s="62">
        <v>0</v>
      </c>
      <c r="I316" s="62">
        <v>40000</v>
      </c>
      <c r="J316" s="147"/>
      <c r="K316" s="150"/>
      <c r="L316" s="150"/>
      <c r="M316" s="153"/>
      <c r="N316" s="255"/>
      <c r="O316" s="68">
        <v>2023</v>
      </c>
      <c r="P316" s="58">
        <f t="shared" ref="P316:P318" si="145">SUM(Q316:T316)</f>
        <v>0</v>
      </c>
      <c r="Q316" s="118"/>
      <c r="R316" s="118"/>
      <c r="S316" s="118"/>
      <c r="T316" s="119"/>
    </row>
    <row r="317" spans="1:20" s="60" customFormat="1" x14ac:dyDescent="0.2">
      <c r="A317" s="145"/>
      <c r="B317" s="145"/>
      <c r="C317" s="145"/>
      <c r="D317" s="61">
        <v>2024</v>
      </c>
      <c r="E317" s="62">
        <f t="shared" si="134"/>
        <v>40000</v>
      </c>
      <c r="F317" s="62">
        <v>0</v>
      </c>
      <c r="G317" s="62">
        <v>0</v>
      </c>
      <c r="H317" s="62">
        <v>0</v>
      </c>
      <c r="I317" s="62">
        <v>40000</v>
      </c>
      <c r="J317" s="147"/>
      <c r="K317" s="150"/>
      <c r="L317" s="150"/>
      <c r="M317" s="153"/>
      <c r="N317" s="255"/>
      <c r="O317" s="68">
        <v>2024</v>
      </c>
      <c r="P317" s="58">
        <f t="shared" si="145"/>
        <v>0</v>
      </c>
      <c r="Q317" s="118"/>
      <c r="R317" s="118"/>
      <c r="S317" s="118"/>
      <c r="T317" s="119"/>
    </row>
    <row r="318" spans="1:20" s="60" customFormat="1" ht="45" customHeight="1" x14ac:dyDescent="0.2">
      <c r="A318" s="146"/>
      <c r="B318" s="146"/>
      <c r="C318" s="146"/>
      <c r="D318" s="61">
        <v>2025</v>
      </c>
      <c r="E318" s="62">
        <f t="shared" si="134"/>
        <v>40000</v>
      </c>
      <c r="F318" s="62">
        <v>0</v>
      </c>
      <c r="G318" s="62">
        <v>0</v>
      </c>
      <c r="H318" s="62">
        <v>0</v>
      </c>
      <c r="I318" s="62">
        <v>40000</v>
      </c>
      <c r="J318" s="149"/>
      <c r="K318" s="151"/>
      <c r="L318" s="151"/>
      <c r="M318" s="154"/>
      <c r="N318" s="256"/>
      <c r="O318" s="92">
        <v>2025</v>
      </c>
      <c r="P318" s="124">
        <f t="shared" si="145"/>
        <v>0</v>
      </c>
      <c r="Q318" s="118"/>
      <c r="R318" s="118"/>
      <c r="S318" s="118"/>
      <c r="T318" s="119"/>
    </row>
    <row r="319" spans="1:20" s="60" customFormat="1" ht="60" customHeight="1" x14ac:dyDescent="0.2">
      <c r="A319" s="177" t="s">
        <v>76</v>
      </c>
      <c r="B319" s="186" t="s">
        <v>280</v>
      </c>
      <c r="C319" s="179">
        <v>2021</v>
      </c>
      <c r="D319" s="61" t="s">
        <v>3</v>
      </c>
      <c r="E319" s="62">
        <f>SUM(E320:E324)</f>
        <v>51379.9</v>
      </c>
      <c r="F319" s="62">
        <f>SUM(F320:F324)</f>
        <v>15028.5</v>
      </c>
      <c r="G319" s="62">
        <f>SUM(G320:G324)</f>
        <v>36351.4</v>
      </c>
      <c r="H319" s="62">
        <f>SUM(H320:H324)</f>
        <v>0</v>
      </c>
      <c r="I319" s="62">
        <f>SUM(I320:I324)</f>
        <v>0</v>
      </c>
      <c r="J319" s="178" t="s">
        <v>281</v>
      </c>
      <c r="K319" s="179" t="s">
        <v>104</v>
      </c>
      <c r="L319" s="179" t="s">
        <v>104</v>
      </c>
      <c r="M319" s="175" t="s">
        <v>271</v>
      </c>
      <c r="N319" s="226" t="s">
        <v>399</v>
      </c>
      <c r="O319" s="68" t="s">
        <v>3</v>
      </c>
      <c r="P319" s="71">
        <f>SUM(P320:P324)</f>
        <v>51379.880000000005</v>
      </c>
      <c r="Q319" s="71">
        <f t="shared" ref="Q319:T319" si="146">SUM(Q320:Q324)</f>
        <v>15028.47</v>
      </c>
      <c r="R319" s="71">
        <f t="shared" si="146"/>
        <v>36351.410000000003</v>
      </c>
      <c r="S319" s="71">
        <f t="shared" si="146"/>
        <v>0</v>
      </c>
      <c r="T319" s="71">
        <f t="shared" si="146"/>
        <v>0</v>
      </c>
    </row>
    <row r="320" spans="1:20" s="60" customFormat="1" x14ac:dyDescent="0.2">
      <c r="A320" s="145"/>
      <c r="B320" s="145"/>
      <c r="C320" s="145"/>
      <c r="D320" s="61">
        <v>2021</v>
      </c>
      <c r="E320" s="62">
        <f>F320+G320+H320+I320</f>
        <v>51379.9</v>
      </c>
      <c r="F320" s="62">
        <v>15028.5</v>
      </c>
      <c r="G320" s="62">
        <v>36351.4</v>
      </c>
      <c r="H320" s="62">
        <v>0</v>
      </c>
      <c r="I320" s="62">
        <v>0</v>
      </c>
      <c r="J320" s="147"/>
      <c r="K320" s="150"/>
      <c r="L320" s="150"/>
      <c r="M320" s="153"/>
      <c r="N320" s="227"/>
      <c r="O320" s="68">
        <v>2021</v>
      </c>
      <c r="P320" s="58">
        <f t="shared" ref="P320:P324" si="147">SUM(Q320:T320)</f>
        <v>51379.880000000005</v>
      </c>
      <c r="Q320" s="103">
        <v>15028.47</v>
      </c>
      <c r="R320" s="103">
        <v>36351.410000000003</v>
      </c>
      <c r="S320" s="58">
        <v>0</v>
      </c>
      <c r="T320" s="58">
        <v>0</v>
      </c>
    </row>
    <row r="321" spans="1:20" s="60" customFormat="1" x14ac:dyDescent="0.2">
      <c r="A321" s="145"/>
      <c r="B321" s="145"/>
      <c r="C321" s="145"/>
      <c r="D321" s="61">
        <v>2022</v>
      </c>
      <c r="E321" s="62">
        <f>F321+G321+H321+I321</f>
        <v>0</v>
      </c>
      <c r="F321" s="62">
        <v>0</v>
      </c>
      <c r="G321" s="62">
        <v>0</v>
      </c>
      <c r="H321" s="62">
        <v>0</v>
      </c>
      <c r="I321" s="62">
        <v>0</v>
      </c>
      <c r="J321" s="147"/>
      <c r="K321" s="150"/>
      <c r="L321" s="150"/>
      <c r="M321" s="153"/>
      <c r="N321" s="227"/>
      <c r="O321" s="68">
        <v>2022</v>
      </c>
      <c r="P321" s="58">
        <f t="shared" si="147"/>
        <v>0</v>
      </c>
      <c r="Q321" s="66">
        <v>0</v>
      </c>
      <c r="R321" s="66">
        <v>0</v>
      </c>
      <c r="S321" s="66">
        <v>0</v>
      </c>
      <c r="T321" s="66">
        <v>0</v>
      </c>
    </row>
    <row r="322" spans="1:20" s="60" customFormat="1" x14ac:dyDescent="0.2">
      <c r="A322" s="145"/>
      <c r="B322" s="145"/>
      <c r="C322" s="145"/>
      <c r="D322" s="61">
        <v>2023</v>
      </c>
      <c r="E322" s="62">
        <f>F322+G322+H322+I322</f>
        <v>0</v>
      </c>
      <c r="F322" s="62">
        <v>0</v>
      </c>
      <c r="G322" s="62">
        <v>0</v>
      </c>
      <c r="H322" s="62">
        <v>0</v>
      </c>
      <c r="I322" s="62">
        <v>0</v>
      </c>
      <c r="J322" s="147"/>
      <c r="K322" s="150"/>
      <c r="L322" s="150"/>
      <c r="M322" s="153"/>
      <c r="N322" s="227"/>
      <c r="O322" s="68">
        <v>2023</v>
      </c>
      <c r="P322" s="58">
        <f t="shared" si="147"/>
        <v>0</v>
      </c>
      <c r="Q322" s="125"/>
      <c r="R322" s="125"/>
      <c r="S322" s="125"/>
      <c r="T322" s="126"/>
    </row>
    <row r="323" spans="1:20" s="60" customFormat="1" ht="21" customHeight="1" x14ac:dyDescent="0.2">
      <c r="A323" s="145"/>
      <c r="B323" s="145"/>
      <c r="C323" s="145"/>
      <c r="D323" s="61">
        <v>2024</v>
      </c>
      <c r="E323" s="62">
        <f>F323+G323+H323+I323</f>
        <v>0</v>
      </c>
      <c r="F323" s="62">
        <v>0</v>
      </c>
      <c r="G323" s="62">
        <v>0</v>
      </c>
      <c r="H323" s="62">
        <v>0</v>
      </c>
      <c r="I323" s="62">
        <v>0</v>
      </c>
      <c r="J323" s="147"/>
      <c r="K323" s="150"/>
      <c r="L323" s="150"/>
      <c r="M323" s="153"/>
      <c r="N323" s="227"/>
      <c r="O323" s="68">
        <v>2024</v>
      </c>
      <c r="P323" s="58">
        <f t="shared" si="147"/>
        <v>0</v>
      </c>
      <c r="Q323" s="125"/>
      <c r="R323" s="125"/>
      <c r="S323" s="125"/>
      <c r="T323" s="126"/>
    </row>
    <row r="324" spans="1:20" s="60" customFormat="1" ht="104.25" customHeight="1" x14ac:dyDescent="0.2">
      <c r="A324" s="146"/>
      <c r="B324" s="146"/>
      <c r="C324" s="146"/>
      <c r="D324" s="61">
        <v>2025</v>
      </c>
      <c r="E324" s="62">
        <f>F324+G324+H324+I324</f>
        <v>0</v>
      </c>
      <c r="F324" s="62">
        <v>0</v>
      </c>
      <c r="G324" s="62">
        <v>0</v>
      </c>
      <c r="H324" s="62">
        <v>0</v>
      </c>
      <c r="I324" s="62">
        <v>0</v>
      </c>
      <c r="J324" s="149"/>
      <c r="K324" s="151"/>
      <c r="L324" s="151"/>
      <c r="M324" s="154"/>
      <c r="N324" s="169"/>
      <c r="O324" s="92">
        <v>2025</v>
      </c>
      <c r="P324" s="127">
        <f t="shared" si="147"/>
        <v>0</v>
      </c>
      <c r="Q324" s="125"/>
      <c r="R324" s="125"/>
      <c r="S324" s="125"/>
      <c r="T324" s="126"/>
    </row>
    <row r="325" spans="1:20" s="60" customFormat="1" ht="160.5" customHeight="1" x14ac:dyDescent="0.2">
      <c r="A325" s="177" t="s">
        <v>77</v>
      </c>
      <c r="B325" s="186" t="s">
        <v>201</v>
      </c>
      <c r="C325" s="179">
        <v>2021</v>
      </c>
      <c r="D325" s="61" t="s">
        <v>3</v>
      </c>
      <c r="E325" s="62">
        <f>SUM(E326:E330)</f>
        <v>19293.8</v>
      </c>
      <c r="F325" s="62">
        <f>SUM(F326:F330)</f>
        <v>19293.8</v>
      </c>
      <c r="G325" s="62">
        <f>SUM(G326:G330)</f>
        <v>0</v>
      </c>
      <c r="H325" s="62">
        <f>SUM(H326:H330)</f>
        <v>0</v>
      </c>
      <c r="I325" s="62">
        <f>SUM(I326:I330)</f>
        <v>0</v>
      </c>
      <c r="J325" s="178" t="s">
        <v>282</v>
      </c>
      <c r="K325" s="179" t="s">
        <v>104</v>
      </c>
      <c r="L325" s="179" t="s">
        <v>104</v>
      </c>
      <c r="M325" s="175" t="s">
        <v>283</v>
      </c>
      <c r="N325" s="226" t="s">
        <v>400</v>
      </c>
      <c r="O325" s="68" t="s">
        <v>3</v>
      </c>
      <c r="P325" s="71">
        <f>SUM(P326:P330)</f>
        <v>19293.75</v>
      </c>
      <c r="Q325" s="71">
        <f t="shared" ref="Q325:T325" si="148">SUM(Q326:Q330)</f>
        <v>19293.75</v>
      </c>
      <c r="R325" s="71">
        <f t="shared" si="148"/>
        <v>0</v>
      </c>
      <c r="S325" s="71">
        <f t="shared" si="148"/>
        <v>0</v>
      </c>
      <c r="T325" s="71">
        <f t="shared" si="148"/>
        <v>0</v>
      </c>
    </row>
    <row r="326" spans="1:20" s="60" customFormat="1" x14ac:dyDescent="0.2">
      <c r="A326" s="145"/>
      <c r="B326" s="145"/>
      <c r="C326" s="145"/>
      <c r="D326" s="61">
        <v>2021</v>
      </c>
      <c r="E326" s="62">
        <f>F326+G326+H326+I326</f>
        <v>19293.8</v>
      </c>
      <c r="F326" s="62">
        <v>19293.8</v>
      </c>
      <c r="G326" s="62">
        <v>0</v>
      </c>
      <c r="H326" s="62">
        <v>0</v>
      </c>
      <c r="I326" s="62">
        <v>0</v>
      </c>
      <c r="J326" s="147"/>
      <c r="K326" s="150"/>
      <c r="L326" s="150"/>
      <c r="M326" s="153"/>
      <c r="N326" s="227"/>
      <c r="O326" s="68">
        <v>2021</v>
      </c>
      <c r="P326" s="75">
        <f t="shared" ref="P326:P330" si="149">SUM(Q326:T326)</f>
        <v>19293.75</v>
      </c>
      <c r="Q326" s="103">
        <v>19293.75</v>
      </c>
      <c r="R326" s="58">
        <v>0</v>
      </c>
      <c r="S326" s="58">
        <v>0</v>
      </c>
      <c r="T326" s="58">
        <v>0</v>
      </c>
    </row>
    <row r="327" spans="1:20" s="60" customFormat="1" x14ac:dyDescent="0.2">
      <c r="A327" s="145"/>
      <c r="B327" s="145"/>
      <c r="C327" s="145"/>
      <c r="D327" s="61">
        <v>2022</v>
      </c>
      <c r="E327" s="62">
        <f>F327+G327+H327+I327</f>
        <v>0</v>
      </c>
      <c r="F327" s="62">
        <v>0</v>
      </c>
      <c r="G327" s="62">
        <v>0</v>
      </c>
      <c r="H327" s="62">
        <v>0</v>
      </c>
      <c r="I327" s="62">
        <v>0</v>
      </c>
      <c r="J327" s="147"/>
      <c r="K327" s="150"/>
      <c r="L327" s="150"/>
      <c r="M327" s="153"/>
      <c r="N327" s="227"/>
      <c r="O327" s="68">
        <v>2022</v>
      </c>
      <c r="P327" s="75">
        <f t="shared" si="149"/>
        <v>0</v>
      </c>
      <c r="Q327" s="66">
        <v>0</v>
      </c>
      <c r="R327" s="66">
        <v>0</v>
      </c>
      <c r="S327" s="66">
        <v>0</v>
      </c>
      <c r="T327" s="66">
        <v>0</v>
      </c>
    </row>
    <row r="328" spans="1:20" s="60" customFormat="1" x14ac:dyDescent="0.2">
      <c r="A328" s="145"/>
      <c r="B328" s="145"/>
      <c r="C328" s="145"/>
      <c r="D328" s="61">
        <v>2023</v>
      </c>
      <c r="E328" s="62">
        <f>F328+G328+H328+I328</f>
        <v>0</v>
      </c>
      <c r="F328" s="62">
        <v>0</v>
      </c>
      <c r="G328" s="62">
        <v>0</v>
      </c>
      <c r="H328" s="62">
        <v>0</v>
      </c>
      <c r="I328" s="62">
        <v>0</v>
      </c>
      <c r="J328" s="147"/>
      <c r="K328" s="150"/>
      <c r="L328" s="150"/>
      <c r="M328" s="153"/>
      <c r="N328" s="227"/>
      <c r="O328" s="68">
        <v>2023</v>
      </c>
      <c r="P328" s="75">
        <f t="shared" si="149"/>
        <v>0</v>
      </c>
      <c r="Q328" s="128"/>
      <c r="R328" s="128"/>
      <c r="S328" s="128"/>
      <c r="T328" s="129"/>
    </row>
    <row r="329" spans="1:20" s="60" customFormat="1" x14ac:dyDescent="0.2">
      <c r="A329" s="145"/>
      <c r="B329" s="145"/>
      <c r="C329" s="145"/>
      <c r="D329" s="61">
        <v>2024</v>
      </c>
      <c r="E329" s="62">
        <f>F329+G329+H329+I329</f>
        <v>0</v>
      </c>
      <c r="F329" s="62">
        <v>0</v>
      </c>
      <c r="G329" s="62">
        <v>0</v>
      </c>
      <c r="H329" s="62">
        <v>0</v>
      </c>
      <c r="I329" s="62">
        <v>0</v>
      </c>
      <c r="J329" s="147"/>
      <c r="K329" s="150"/>
      <c r="L329" s="150"/>
      <c r="M329" s="153"/>
      <c r="N329" s="227"/>
      <c r="O329" s="68">
        <v>2024</v>
      </c>
      <c r="P329" s="75">
        <f t="shared" si="149"/>
        <v>0</v>
      </c>
      <c r="Q329" s="128"/>
      <c r="R329" s="128"/>
      <c r="S329" s="128"/>
      <c r="T329" s="129"/>
    </row>
    <row r="330" spans="1:20" s="60" customFormat="1" ht="30.75" customHeight="1" x14ac:dyDescent="0.2">
      <c r="A330" s="146"/>
      <c r="B330" s="146"/>
      <c r="C330" s="146"/>
      <c r="D330" s="61">
        <v>2025</v>
      </c>
      <c r="E330" s="62">
        <f>F330+G330+H330+I330</f>
        <v>0</v>
      </c>
      <c r="F330" s="62">
        <v>0</v>
      </c>
      <c r="G330" s="62">
        <v>0</v>
      </c>
      <c r="H330" s="62">
        <v>0</v>
      </c>
      <c r="I330" s="62">
        <v>0</v>
      </c>
      <c r="J330" s="149"/>
      <c r="K330" s="151"/>
      <c r="L330" s="151"/>
      <c r="M330" s="154"/>
      <c r="N330" s="169"/>
      <c r="O330" s="92">
        <v>2025</v>
      </c>
      <c r="P330" s="130">
        <f t="shared" si="149"/>
        <v>0</v>
      </c>
      <c r="Q330" s="128"/>
      <c r="R330" s="128"/>
      <c r="S330" s="128"/>
      <c r="T330" s="129"/>
    </row>
    <row r="331" spans="1:20" ht="85.5" customHeight="1" x14ac:dyDescent="0.2">
      <c r="A331" s="200" t="s">
        <v>78</v>
      </c>
      <c r="B331" s="202" t="s">
        <v>284</v>
      </c>
      <c r="C331" s="195" t="s">
        <v>79</v>
      </c>
      <c r="D331" s="19" t="s">
        <v>3</v>
      </c>
      <c r="E331" s="20">
        <f>SUM(E332:E336)</f>
        <v>498000</v>
      </c>
      <c r="F331" s="20">
        <f>SUM(F332:F336)</f>
        <v>0</v>
      </c>
      <c r="G331" s="20">
        <f>SUM(G332:G336)</f>
        <v>233000</v>
      </c>
      <c r="H331" s="20">
        <f>SUM(H332:H336)</f>
        <v>3000</v>
      </c>
      <c r="I331" s="20">
        <f>SUM(I332:I336)</f>
        <v>262000</v>
      </c>
      <c r="J331" s="194" t="s">
        <v>285</v>
      </c>
      <c r="K331" s="195" t="s">
        <v>108</v>
      </c>
      <c r="L331" s="195" t="s">
        <v>110</v>
      </c>
      <c r="M331" s="213" t="s">
        <v>286</v>
      </c>
      <c r="N331" s="228" t="s">
        <v>401</v>
      </c>
      <c r="O331" s="22" t="s">
        <v>3</v>
      </c>
      <c r="P331" s="23">
        <f>SUM(P332:P336)</f>
        <v>0</v>
      </c>
      <c r="Q331" s="23">
        <f t="shared" ref="Q331:T331" si="150">SUM(Q332:Q336)</f>
        <v>0</v>
      </c>
      <c r="R331" s="23">
        <f t="shared" si="150"/>
        <v>0</v>
      </c>
      <c r="S331" s="23">
        <f t="shared" si="150"/>
        <v>0</v>
      </c>
      <c r="T331" s="23">
        <f t="shared" si="150"/>
        <v>0</v>
      </c>
    </row>
    <row r="332" spans="1:20" x14ac:dyDescent="0.2">
      <c r="A332" s="192"/>
      <c r="B332" s="192"/>
      <c r="C332" s="192"/>
      <c r="D332" s="19">
        <v>2021</v>
      </c>
      <c r="E332" s="20">
        <f t="shared" ref="E332:E348" si="151">SUM(F332:I332)</f>
        <v>0</v>
      </c>
      <c r="F332" s="20">
        <v>0</v>
      </c>
      <c r="G332" s="20">
        <v>0</v>
      </c>
      <c r="H332" s="20">
        <v>0</v>
      </c>
      <c r="I332" s="20">
        <v>0</v>
      </c>
      <c r="J332" s="196"/>
      <c r="K332" s="198"/>
      <c r="L332" s="198"/>
      <c r="M332" s="157"/>
      <c r="N332" s="229"/>
      <c r="O332" s="22">
        <v>2021</v>
      </c>
      <c r="P332" s="18">
        <f t="shared" ref="P332:P336" si="152">SUM(Q332:T332)</f>
        <v>0</v>
      </c>
      <c r="Q332" s="18">
        <v>0</v>
      </c>
      <c r="R332" s="18">
        <v>0</v>
      </c>
      <c r="S332" s="18">
        <v>0</v>
      </c>
      <c r="T332" s="18">
        <v>0</v>
      </c>
    </row>
    <row r="333" spans="1:20" ht="24.75" customHeight="1" x14ac:dyDescent="0.2">
      <c r="A333" s="192"/>
      <c r="B333" s="192"/>
      <c r="C333" s="192"/>
      <c r="D333" s="19">
        <v>2022</v>
      </c>
      <c r="E333" s="20">
        <f t="shared" si="151"/>
        <v>50000</v>
      </c>
      <c r="F333" s="20">
        <v>0</v>
      </c>
      <c r="G333" s="20">
        <v>15000</v>
      </c>
      <c r="H333" s="20">
        <v>3000</v>
      </c>
      <c r="I333" s="20">
        <v>32000</v>
      </c>
      <c r="J333" s="196"/>
      <c r="K333" s="198"/>
      <c r="L333" s="198"/>
      <c r="M333" s="157"/>
      <c r="N333" s="229"/>
      <c r="O333" s="22">
        <v>2022</v>
      </c>
      <c r="P333" s="18">
        <f t="shared" si="152"/>
        <v>0</v>
      </c>
      <c r="Q333" s="38">
        <v>0</v>
      </c>
      <c r="R333" s="38">
        <v>0</v>
      </c>
      <c r="S333" s="38">
        <v>0</v>
      </c>
      <c r="T333" s="38">
        <v>0</v>
      </c>
    </row>
    <row r="334" spans="1:20" ht="28.5" customHeight="1" x14ac:dyDescent="0.2">
      <c r="A334" s="192"/>
      <c r="B334" s="192"/>
      <c r="C334" s="192"/>
      <c r="D334" s="19">
        <v>2023</v>
      </c>
      <c r="E334" s="20">
        <f t="shared" si="151"/>
        <v>372000</v>
      </c>
      <c r="F334" s="20">
        <v>0</v>
      </c>
      <c r="G334" s="20">
        <v>180000</v>
      </c>
      <c r="H334" s="20">
        <v>0</v>
      </c>
      <c r="I334" s="20">
        <v>192000</v>
      </c>
      <c r="J334" s="196"/>
      <c r="K334" s="198"/>
      <c r="L334" s="198"/>
      <c r="M334" s="157"/>
      <c r="N334" s="229"/>
      <c r="O334" s="22">
        <v>2023</v>
      </c>
      <c r="P334" s="18">
        <f t="shared" si="152"/>
        <v>0</v>
      </c>
      <c r="Q334" s="29"/>
      <c r="R334" s="29"/>
      <c r="S334" s="29"/>
      <c r="T334" s="30"/>
    </row>
    <row r="335" spans="1:20" ht="38.25" customHeight="1" x14ac:dyDescent="0.2">
      <c r="A335" s="192"/>
      <c r="B335" s="192"/>
      <c r="C335" s="192"/>
      <c r="D335" s="19">
        <v>2024</v>
      </c>
      <c r="E335" s="20">
        <f t="shared" si="151"/>
        <v>38000</v>
      </c>
      <c r="F335" s="20">
        <v>0</v>
      </c>
      <c r="G335" s="20">
        <v>19000</v>
      </c>
      <c r="H335" s="20">
        <v>0</v>
      </c>
      <c r="I335" s="20">
        <v>19000</v>
      </c>
      <c r="J335" s="196"/>
      <c r="K335" s="198"/>
      <c r="L335" s="198"/>
      <c r="M335" s="157"/>
      <c r="N335" s="229"/>
      <c r="O335" s="22">
        <v>2024</v>
      </c>
      <c r="P335" s="18">
        <f t="shared" si="152"/>
        <v>0</v>
      </c>
      <c r="Q335" s="29"/>
      <c r="R335" s="29"/>
      <c r="S335" s="29"/>
      <c r="T335" s="30"/>
    </row>
    <row r="336" spans="1:20" ht="38.25" customHeight="1" x14ac:dyDescent="0.2">
      <c r="A336" s="193"/>
      <c r="B336" s="193"/>
      <c r="C336" s="193"/>
      <c r="D336" s="19">
        <v>2025</v>
      </c>
      <c r="E336" s="20">
        <f t="shared" si="151"/>
        <v>38000</v>
      </c>
      <c r="F336" s="20">
        <v>0</v>
      </c>
      <c r="G336" s="20">
        <v>19000</v>
      </c>
      <c r="H336" s="20">
        <v>0</v>
      </c>
      <c r="I336" s="20">
        <v>19000</v>
      </c>
      <c r="J336" s="197"/>
      <c r="K336" s="199"/>
      <c r="L336" s="199"/>
      <c r="M336" s="161"/>
      <c r="N336" s="230"/>
      <c r="O336" s="25">
        <v>2025</v>
      </c>
      <c r="P336" s="31">
        <f t="shared" si="152"/>
        <v>0</v>
      </c>
      <c r="Q336" s="29"/>
      <c r="R336" s="29"/>
      <c r="S336" s="29"/>
      <c r="T336" s="30"/>
    </row>
    <row r="337" spans="1:20" ht="22.5" customHeight="1" x14ac:dyDescent="0.2">
      <c r="A337" s="200" t="s">
        <v>80</v>
      </c>
      <c r="B337" s="202" t="s">
        <v>287</v>
      </c>
      <c r="C337" s="195" t="s">
        <v>79</v>
      </c>
      <c r="D337" s="19" t="s">
        <v>3</v>
      </c>
      <c r="E337" s="20">
        <f>SUM(E338:E342)</f>
        <v>300000</v>
      </c>
      <c r="F337" s="20">
        <f>SUM(F338:F342)</f>
        <v>0</v>
      </c>
      <c r="G337" s="20">
        <f>SUM(G338:G342)</f>
        <v>220000</v>
      </c>
      <c r="H337" s="20">
        <f>SUM(H338:H342)</f>
        <v>1500</v>
      </c>
      <c r="I337" s="20">
        <f>SUM(I338:I342)</f>
        <v>78500</v>
      </c>
      <c r="J337" s="194" t="s">
        <v>288</v>
      </c>
      <c r="K337" s="195" t="s">
        <v>108</v>
      </c>
      <c r="L337" s="195" t="s">
        <v>110</v>
      </c>
      <c r="M337" s="213" t="s">
        <v>289</v>
      </c>
      <c r="N337" s="228" t="s">
        <v>402</v>
      </c>
      <c r="O337" s="22" t="s">
        <v>3</v>
      </c>
      <c r="P337" s="23">
        <f>SUM(P338:P342)</f>
        <v>0</v>
      </c>
      <c r="Q337" s="23">
        <f t="shared" ref="Q337:T337" si="153">SUM(Q338:Q342)</f>
        <v>0</v>
      </c>
      <c r="R337" s="23">
        <f t="shared" si="153"/>
        <v>0</v>
      </c>
      <c r="S337" s="23">
        <f t="shared" si="153"/>
        <v>0</v>
      </c>
      <c r="T337" s="23">
        <f t="shared" si="153"/>
        <v>0</v>
      </c>
    </row>
    <row r="338" spans="1:20" ht="20.25" customHeight="1" x14ac:dyDescent="0.2">
      <c r="A338" s="192"/>
      <c r="B338" s="192"/>
      <c r="C338" s="192"/>
      <c r="D338" s="19">
        <v>2021</v>
      </c>
      <c r="E338" s="20">
        <f t="shared" si="151"/>
        <v>0</v>
      </c>
      <c r="F338" s="20">
        <v>0</v>
      </c>
      <c r="G338" s="20">
        <v>0</v>
      </c>
      <c r="H338" s="20">
        <v>0</v>
      </c>
      <c r="I338" s="20">
        <v>0</v>
      </c>
      <c r="J338" s="196"/>
      <c r="K338" s="198"/>
      <c r="L338" s="198"/>
      <c r="M338" s="157"/>
      <c r="N338" s="229"/>
      <c r="O338" s="22">
        <v>2021</v>
      </c>
      <c r="P338" s="18">
        <f t="shared" ref="P338:P342" si="154">SUM(Q338:T338)</f>
        <v>0</v>
      </c>
      <c r="Q338" s="18">
        <v>0</v>
      </c>
      <c r="R338" s="18">
        <v>0</v>
      </c>
      <c r="S338" s="18">
        <v>0</v>
      </c>
      <c r="T338" s="18">
        <v>0</v>
      </c>
    </row>
    <row r="339" spans="1:20" ht="23.25" customHeight="1" x14ac:dyDescent="0.2">
      <c r="A339" s="192"/>
      <c r="B339" s="192"/>
      <c r="C339" s="192"/>
      <c r="D339" s="19">
        <v>2022</v>
      </c>
      <c r="E339" s="20">
        <f t="shared" si="151"/>
        <v>11000</v>
      </c>
      <c r="F339" s="20">
        <v>0</v>
      </c>
      <c r="G339" s="20">
        <v>0</v>
      </c>
      <c r="H339" s="20">
        <v>1500</v>
      </c>
      <c r="I339" s="20">
        <v>9500</v>
      </c>
      <c r="J339" s="196"/>
      <c r="K339" s="198"/>
      <c r="L339" s="198"/>
      <c r="M339" s="157"/>
      <c r="N339" s="229"/>
      <c r="O339" s="22">
        <v>2022</v>
      </c>
      <c r="P339" s="18">
        <f t="shared" si="154"/>
        <v>0</v>
      </c>
      <c r="Q339" s="38">
        <v>0</v>
      </c>
      <c r="R339" s="38">
        <v>0</v>
      </c>
      <c r="S339" s="38">
        <v>0</v>
      </c>
      <c r="T339" s="38">
        <v>0</v>
      </c>
    </row>
    <row r="340" spans="1:20" ht="31.5" customHeight="1" x14ac:dyDescent="0.2">
      <c r="A340" s="192"/>
      <c r="B340" s="192"/>
      <c r="C340" s="192"/>
      <c r="D340" s="19">
        <v>2023</v>
      </c>
      <c r="E340" s="20">
        <f t="shared" si="151"/>
        <v>110000</v>
      </c>
      <c r="F340" s="20">
        <v>0</v>
      </c>
      <c r="G340" s="20">
        <v>75000</v>
      </c>
      <c r="H340" s="20">
        <v>0</v>
      </c>
      <c r="I340" s="20">
        <v>35000</v>
      </c>
      <c r="J340" s="196"/>
      <c r="K340" s="198"/>
      <c r="L340" s="198"/>
      <c r="M340" s="157"/>
      <c r="N340" s="229"/>
      <c r="O340" s="22">
        <v>2023</v>
      </c>
      <c r="P340" s="18">
        <f t="shared" si="154"/>
        <v>0</v>
      </c>
      <c r="Q340" s="29"/>
      <c r="R340" s="29"/>
      <c r="S340" s="29"/>
      <c r="T340" s="30"/>
    </row>
    <row r="341" spans="1:20" ht="24.75" customHeight="1" x14ac:dyDescent="0.2">
      <c r="A341" s="192"/>
      <c r="B341" s="192"/>
      <c r="C341" s="192"/>
      <c r="D341" s="19">
        <v>2024</v>
      </c>
      <c r="E341" s="20">
        <f t="shared" si="151"/>
        <v>105000</v>
      </c>
      <c r="F341" s="20">
        <v>0</v>
      </c>
      <c r="G341" s="20">
        <v>75000</v>
      </c>
      <c r="H341" s="20">
        <v>0</v>
      </c>
      <c r="I341" s="20">
        <v>30000</v>
      </c>
      <c r="J341" s="196"/>
      <c r="K341" s="198"/>
      <c r="L341" s="198"/>
      <c r="M341" s="157"/>
      <c r="N341" s="229"/>
      <c r="O341" s="22">
        <v>2024</v>
      </c>
      <c r="P341" s="18">
        <f t="shared" si="154"/>
        <v>0</v>
      </c>
      <c r="Q341" s="29"/>
      <c r="R341" s="29"/>
      <c r="S341" s="29"/>
      <c r="T341" s="30"/>
    </row>
    <row r="342" spans="1:20" ht="138" customHeight="1" x14ac:dyDescent="0.2">
      <c r="A342" s="193"/>
      <c r="B342" s="193"/>
      <c r="C342" s="193"/>
      <c r="D342" s="19">
        <v>2025</v>
      </c>
      <c r="E342" s="20">
        <f t="shared" si="151"/>
        <v>74000</v>
      </c>
      <c r="F342" s="20">
        <v>0</v>
      </c>
      <c r="G342" s="20">
        <v>70000</v>
      </c>
      <c r="H342" s="20">
        <v>0</v>
      </c>
      <c r="I342" s="20">
        <v>4000</v>
      </c>
      <c r="J342" s="197"/>
      <c r="K342" s="199"/>
      <c r="L342" s="199"/>
      <c r="M342" s="161"/>
      <c r="N342" s="230"/>
      <c r="O342" s="25">
        <v>2025</v>
      </c>
      <c r="P342" s="131">
        <f t="shared" si="154"/>
        <v>0</v>
      </c>
      <c r="Q342" s="16"/>
      <c r="R342" s="16"/>
      <c r="S342" s="16"/>
      <c r="T342" s="17"/>
    </row>
    <row r="343" spans="1:20" ht="85.5" customHeight="1" x14ac:dyDescent="0.2">
      <c r="A343" s="200" t="s">
        <v>81</v>
      </c>
      <c r="B343" s="202" t="s">
        <v>290</v>
      </c>
      <c r="C343" s="195" t="s">
        <v>79</v>
      </c>
      <c r="D343" s="19" t="s">
        <v>3</v>
      </c>
      <c r="E343" s="20">
        <f>SUM(E344:E348)</f>
        <v>347000</v>
      </c>
      <c r="F343" s="20">
        <f>SUM(F344:F348)</f>
        <v>0</v>
      </c>
      <c r="G343" s="20">
        <f>SUM(G344:G348)</f>
        <v>220000</v>
      </c>
      <c r="H343" s="20">
        <f>SUM(H344:H348)</f>
        <v>2000</v>
      </c>
      <c r="I343" s="20">
        <f>SUM(I344:I348)</f>
        <v>125000</v>
      </c>
      <c r="J343" s="194" t="s">
        <v>291</v>
      </c>
      <c r="K343" s="195" t="s">
        <v>108</v>
      </c>
      <c r="L343" s="195" t="s">
        <v>110</v>
      </c>
      <c r="M343" s="213" t="s">
        <v>292</v>
      </c>
      <c r="N343" s="228" t="s">
        <v>403</v>
      </c>
      <c r="O343" s="22" t="s">
        <v>3</v>
      </c>
      <c r="P343" s="23">
        <f>SUM(P344:P348)</f>
        <v>5740.23</v>
      </c>
      <c r="Q343" s="23">
        <f t="shared" ref="Q343:T343" si="155">SUM(Q344:Q348)</f>
        <v>0</v>
      </c>
      <c r="R343" s="23">
        <f t="shared" si="155"/>
        <v>0</v>
      </c>
      <c r="S343" s="23">
        <f t="shared" si="155"/>
        <v>0</v>
      </c>
      <c r="T343" s="23">
        <f t="shared" si="155"/>
        <v>5740.23</v>
      </c>
    </row>
    <row r="344" spans="1:20" ht="27.75" customHeight="1" x14ac:dyDescent="0.2">
      <c r="A344" s="192"/>
      <c r="B344" s="192"/>
      <c r="C344" s="192"/>
      <c r="D344" s="19">
        <v>2021</v>
      </c>
      <c r="E344" s="20">
        <f t="shared" si="151"/>
        <v>0</v>
      </c>
      <c r="F344" s="20">
        <v>0</v>
      </c>
      <c r="G344" s="20">
        <v>0</v>
      </c>
      <c r="H344" s="20">
        <v>0</v>
      </c>
      <c r="I344" s="20">
        <v>0</v>
      </c>
      <c r="J344" s="196"/>
      <c r="K344" s="198"/>
      <c r="L344" s="198"/>
      <c r="M344" s="157"/>
      <c r="N344" s="229"/>
      <c r="O344" s="22">
        <v>2021</v>
      </c>
      <c r="P344" s="18">
        <f t="shared" ref="P344:P348" si="156">SUM(Q344:T344)</f>
        <v>5740.23</v>
      </c>
      <c r="Q344" s="18">
        <v>0</v>
      </c>
      <c r="R344" s="18">
        <v>0</v>
      </c>
      <c r="S344" s="18">
        <v>0</v>
      </c>
      <c r="T344" s="18">
        <v>5740.23</v>
      </c>
    </row>
    <row r="345" spans="1:20" ht="27.75" customHeight="1" x14ac:dyDescent="0.2">
      <c r="A345" s="192"/>
      <c r="B345" s="192"/>
      <c r="C345" s="192"/>
      <c r="D345" s="19">
        <v>2022</v>
      </c>
      <c r="E345" s="20">
        <f>SUM(F345:I345)</f>
        <v>7000</v>
      </c>
      <c r="F345" s="20">
        <v>0</v>
      </c>
      <c r="G345" s="20">
        <v>0</v>
      </c>
      <c r="H345" s="20">
        <v>2000</v>
      </c>
      <c r="I345" s="20">
        <v>5000</v>
      </c>
      <c r="J345" s="196"/>
      <c r="K345" s="198"/>
      <c r="L345" s="198"/>
      <c r="M345" s="157"/>
      <c r="N345" s="229"/>
      <c r="O345" s="22">
        <v>2022</v>
      </c>
      <c r="P345" s="18">
        <f t="shared" si="156"/>
        <v>0</v>
      </c>
      <c r="Q345" s="38">
        <v>0</v>
      </c>
      <c r="R345" s="38">
        <v>0</v>
      </c>
      <c r="S345" s="38">
        <v>0</v>
      </c>
      <c r="T345" s="38">
        <v>0</v>
      </c>
    </row>
    <row r="346" spans="1:20" ht="31.5" customHeight="1" x14ac:dyDescent="0.2">
      <c r="A346" s="192"/>
      <c r="B346" s="192"/>
      <c r="C346" s="192"/>
      <c r="D346" s="19">
        <v>2023</v>
      </c>
      <c r="E346" s="20">
        <f t="shared" si="151"/>
        <v>110000</v>
      </c>
      <c r="F346" s="20">
        <v>0</v>
      </c>
      <c r="G346" s="20">
        <v>70000</v>
      </c>
      <c r="H346" s="20">
        <v>0</v>
      </c>
      <c r="I346" s="20">
        <v>40000</v>
      </c>
      <c r="J346" s="196"/>
      <c r="K346" s="198"/>
      <c r="L346" s="198"/>
      <c r="M346" s="157"/>
      <c r="N346" s="229"/>
      <c r="O346" s="22">
        <v>2023</v>
      </c>
      <c r="P346" s="18">
        <f t="shared" si="156"/>
        <v>0</v>
      </c>
      <c r="Q346" s="29"/>
      <c r="R346" s="29"/>
      <c r="S346" s="29"/>
      <c r="T346" s="30"/>
    </row>
    <row r="347" spans="1:20" ht="38.25" customHeight="1" x14ac:dyDescent="0.2">
      <c r="A347" s="192"/>
      <c r="B347" s="192"/>
      <c r="C347" s="192"/>
      <c r="D347" s="19">
        <v>2024</v>
      </c>
      <c r="E347" s="20">
        <f t="shared" si="151"/>
        <v>110000</v>
      </c>
      <c r="F347" s="20">
        <v>0</v>
      </c>
      <c r="G347" s="20">
        <v>70000</v>
      </c>
      <c r="H347" s="20">
        <v>0</v>
      </c>
      <c r="I347" s="20">
        <v>40000</v>
      </c>
      <c r="J347" s="196"/>
      <c r="K347" s="198"/>
      <c r="L347" s="198"/>
      <c r="M347" s="157"/>
      <c r="N347" s="229"/>
      <c r="O347" s="22">
        <v>2024</v>
      </c>
      <c r="P347" s="18">
        <f t="shared" si="156"/>
        <v>0</v>
      </c>
      <c r="Q347" s="29"/>
      <c r="R347" s="29"/>
      <c r="S347" s="29"/>
      <c r="T347" s="30"/>
    </row>
    <row r="348" spans="1:20" ht="90.75" customHeight="1" x14ac:dyDescent="0.2">
      <c r="A348" s="193"/>
      <c r="B348" s="193"/>
      <c r="C348" s="193"/>
      <c r="D348" s="19">
        <v>2025</v>
      </c>
      <c r="E348" s="20">
        <f t="shared" si="151"/>
        <v>120000</v>
      </c>
      <c r="F348" s="20">
        <v>0</v>
      </c>
      <c r="G348" s="20">
        <v>80000</v>
      </c>
      <c r="H348" s="20">
        <v>0</v>
      </c>
      <c r="I348" s="20">
        <v>40000</v>
      </c>
      <c r="J348" s="197"/>
      <c r="K348" s="199"/>
      <c r="L348" s="199"/>
      <c r="M348" s="161"/>
      <c r="N348" s="230"/>
      <c r="O348" s="25">
        <v>2025</v>
      </c>
      <c r="P348" s="31">
        <f t="shared" si="156"/>
        <v>0</v>
      </c>
      <c r="Q348" s="29"/>
      <c r="R348" s="29"/>
      <c r="S348" s="29"/>
      <c r="T348" s="30"/>
    </row>
    <row r="349" spans="1:20" x14ac:dyDescent="0.2">
      <c r="A349" s="34" t="s">
        <v>82</v>
      </c>
      <c r="B349" s="247" t="s">
        <v>83</v>
      </c>
      <c r="C349" s="248"/>
      <c r="D349" s="248"/>
      <c r="E349" s="248"/>
      <c r="F349" s="248"/>
      <c r="G349" s="248"/>
      <c r="H349" s="248"/>
      <c r="I349" s="248"/>
      <c r="J349" s="248"/>
      <c r="K349" s="248"/>
      <c r="L349" s="248"/>
      <c r="M349" s="248"/>
      <c r="N349" s="249"/>
      <c r="O349" s="249"/>
      <c r="P349" s="249"/>
      <c r="Q349" s="249"/>
      <c r="R349" s="249"/>
      <c r="S349" s="249"/>
      <c r="T349" s="250"/>
    </row>
    <row r="350" spans="1:20" s="60" customFormat="1" ht="14.25" customHeight="1" x14ac:dyDescent="0.2">
      <c r="A350" s="177" t="s">
        <v>84</v>
      </c>
      <c r="B350" s="178" t="s">
        <v>327</v>
      </c>
      <c r="C350" s="179" t="s">
        <v>56</v>
      </c>
      <c r="D350" s="61" t="s">
        <v>3</v>
      </c>
      <c r="E350" s="62">
        <f>SUM(E351:E355)</f>
        <v>75600</v>
      </c>
      <c r="F350" s="62">
        <f>SUM(F351:F355)</f>
        <v>0</v>
      </c>
      <c r="G350" s="62">
        <f>SUM(G351:G355)</f>
        <v>0</v>
      </c>
      <c r="H350" s="62">
        <f>SUM(H351:H355)</f>
        <v>0</v>
      </c>
      <c r="I350" s="62">
        <f>SUM(I351:I355)</f>
        <v>75600</v>
      </c>
      <c r="J350" s="178" t="s">
        <v>326</v>
      </c>
      <c r="K350" s="179" t="s">
        <v>106</v>
      </c>
      <c r="L350" s="179" t="s">
        <v>111</v>
      </c>
      <c r="M350" s="175" t="s">
        <v>293</v>
      </c>
      <c r="N350" s="170" t="s">
        <v>404</v>
      </c>
      <c r="O350" s="68" t="s">
        <v>3</v>
      </c>
      <c r="P350" s="71">
        <v>0</v>
      </c>
      <c r="Q350" s="71">
        <v>0</v>
      </c>
      <c r="R350" s="71">
        <v>0</v>
      </c>
      <c r="S350" s="71">
        <v>0</v>
      </c>
      <c r="T350" s="71">
        <v>0</v>
      </c>
    </row>
    <row r="351" spans="1:20" s="60" customFormat="1" x14ac:dyDescent="0.2">
      <c r="A351" s="145"/>
      <c r="B351" s="145"/>
      <c r="C351" s="145"/>
      <c r="D351" s="61">
        <v>2021</v>
      </c>
      <c r="E351" s="62">
        <f>SUM(F351:I351)</f>
        <v>26800</v>
      </c>
      <c r="F351" s="62">
        <v>0</v>
      </c>
      <c r="G351" s="62">
        <v>0</v>
      </c>
      <c r="H351" s="62">
        <v>0</v>
      </c>
      <c r="I351" s="62">
        <v>26800</v>
      </c>
      <c r="J351" s="147"/>
      <c r="K351" s="150"/>
      <c r="L351" s="150"/>
      <c r="M351" s="153"/>
      <c r="N351" s="170"/>
      <c r="O351" s="68">
        <v>2021</v>
      </c>
      <c r="P351" s="58">
        <v>0</v>
      </c>
      <c r="Q351" s="58">
        <v>0</v>
      </c>
      <c r="R351" s="58">
        <v>0</v>
      </c>
      <c r="S351" s="58">
        <v>0</v>
      </c>
      <c r="T351" s="58">
        <v>0</v>
      </c>
    </row>
    <row r="352" spans="1:20" s="60" customFormat="1" ht="123.75" x14ac:dyDescent="0.2">
      <c r="A352" s="145"/>
      <c r="B352" s="145"/>
      <c r="C352" s="145"/>
      <c r="D352" s="61">
        <v>2022</v>
      </c>
      <c r="E352" s="62">
        <f>SUM(F352:I352)</f>
        <v>48800</v>
      </c>
      <c r="F352" s="62">
        <v>0</v>
      </c>
      <c r="G352" s="62">
        <v>0</v>
      </c>
      <c r="H352" s="62">
        <v>0</v>
      </c>
      <c r="I352" s="62">
        <v>48800</v>
      </c>
      <c r="J352" s="147"/>
      <c r="K352" s="150"/>
      <c r="L352" s="150"/>
      <c r="M352" s="153"/>
      <c r="N352" s="170"/>
      <c r="O352" s="68">
        <v>2022</v>
      </c>
      <c r="P352" s="58">
        <v>0</v>
      </c>
      <c r="Q352" s="66">
        <v>0</v>
      </c>
      <c r="R352" s="66">
        <v>0</v>
      </c>
      <c r="S352" s="66">
        <v>0</v>
      </c>
      <c r="T352" s="87" t="s">
        <v>332</v>
      </c>
    </row>
    <row r="353" spans="1:21" s="60" customFormat="1" x14ac:dyDescent="0.2">
      <c r="A353" s="145"/>
      <c r="B353" s="145"/>
      <c r="C353" s="145"/>
      <c r="D353" s="61">
        <v>2023</v>
      </c>
      <c r="E353" s="62">
        <f>SUM(F353:I353)</f>
        <v>0</v>
      </c>
      <c r="F353" s="62">
        <v>0</v>
      </c>
      <c r="G353" s="62">
        <v>0</v>
      </c>
      <c r="H353" s="62">
        <v>0</v>
      </c>
      <c r="I353" s="62">
        <v>0</v>
      </c>
      <c r="J353" s="147"/>
      <c r="K353" s="150"/>
      <c r="L353" s="150"/>
      <c r="M353" s="153"/>
      <c r="N353" s="170"/>
      <c r="O353" s="68">
        <v>2023</v>
      </c>
      <c r="P353" s="58">
        <v>0</v>
      </c>
      <c r="Q353" s="118"/>
      <c r="R353" s="118"/>
      <c r="S353" s="118"/>
      <c r="T353" s="74"/>
    </row>
    <row r="354" spans="1:21" s="60" customFormat="1" x14ac:dyDescent="0.2">
      <c r="A354" s="145"/>
      <c r="B354" s="145"/>
      <c r="C354" s="145"/>
      <c r="D354" s="61">
        <v>2024</v>
      </c>
      <c r="E354" s="62">
        <f>SUM(F354:I354)</f>
        <v>0</v>
      </c>
      <c r="F354" s="62">
        <v>0</v>
      </c>
      <c r="G354" s="62">
        <v>0</v>
      </c>
      <c r="H354" s="62">
        <v>0</v>
      </c>
      <c r="I354" s="62">
        <v>0</v>
      </c>
      <c r="J354" s="147"/>
      <c r="K354" s="150"/>
      <c r="L354" s="150"/>
      <c r="M354" s="153"/>
      <c r="N354" s="170"/>
      <c r="O354" s="68">
        <v>2024</v>
      </c>
      <c r="P354" s="58">
        <v>0</v>
      </c>
      <c r="Q354" s="118"/>
      <c r="R354" s="118"/>
      <c r="S354" s="118"/>
      <c r="T354" s="74"/>
    </row>
    <row r="355" spans="1:21" s="60" customFormat="1" ht="15" customHeight="1" x14ac:dyDescent="0.2">
      <c r="A355" s="146"/>
      <c r="B355" s="146"/>
      <c r="C355" s="146"/>
      <c r="D355" s="61">
        <v>2025</v>
      </c>
      <c r="E355" s="62">
        <f>SUM(F355:I355)</f>
        <v>0</v>
      </c>
      <c r="F355" s="62">
        <v>0</v>
      </c>
      <c r="G355" s="62">
        <v>0</v>
      </c>
      <c r="H355" s="62">
        <v>0</v>
      </c>
      <c r="I355" s="62">
        <v>0</v>
      </c>
      <c r="J355" s="149"/>
      <c r="K355" s="151"/>
      <c r="L355" s="151"/>
      <c r="M355" s="154"/>
      <c r="N355" s="170"/>
      <c r="O355" s="92">
        <v>2025</v>
      </c>
      <c r="P355" s="124">
        <v>0</v>
      </c>
      <c r="Q355" s="118"/>
      <c r="R355" s="118"/>
      <c r="S355" s="118"/>
      <c r="T355" s="74"/>
    </row>
    <row r="356" spans="1:21" s="60" customFormat="1" ht="69.75" customHeight="1" x14ac:dyDescent="0.2">
      <c r="A356" s="177" t="s">
        <v>85</v>
      </c>
      <c r="B356" s="186" t="s">
        <v>86</v>
      </c>
      <c r="C356" s="179">
        <v>2021</v>
      </c>
      <c r="D356" s="61" t="s">
        <v>3</v>
      </c>
      <c r="E356" s="62">
        <f>SUM(E357:E361)</f>
        <v>10505.499999999998</v>
      </c>
      <c r="F356" s="62">
        <f>SUM(F357:F361)</f>
        <v>598.79999999999995</v>
      </c>
      <c r="G356" s="62">
        <f>SUM(G357:G361)</f>
        <v>9381.4</v>
      </c>
      <c r="H356" s="62">
        <f>SUM(H357:H361)</f>
        <v>525.29999999999995</v>
      </c>
      <c r="I356" s="62">
        <f>SUM(I357:I361)</f>
        <v>0</v>
      </c>
      <c r="J356" s="178" t="s">
        <v>297</v>
      </c>
      <c r="K356" s="179" t="s">
        <v>295</v>
      </c>
      <c r="L356" s="179" t="s">
        <v>103</v>
      </c>
      <c r="M356" s="175" t="s">
        <v>294</v>
      </c>
      <c r="N356" s="170" t="s">
        <v>335</v>
      </c>
      <c r="O356" s="68" t="s">
        <v>3</v>
      </c>
      <c r="P356" s="71">
        <f>SUM(P357:P361)</f>
        <v>10505.5</v>
      </c>
      <c r="Q356" s="71">
        <f t="shared" ref="Q356:T356" si="157">SUM(Q357:Q361)</f>
        <v>951.92</v>
      </c>
      <c r="R356" s="71">
        <f t="shared" si="157"/>
        <v>9028.2800000000007</v>
      </c>
      <c r="S356" s="71">
        <f t="shared" si="157"/>
        <v>525.29999999999995</v>
      </c>
      <c r="T356" s="71">
        <f t="shared" si="157"/>
        <v>0</v>
      </c>
    </row>
    <row r="357" spans="1:21" s="60" customFormat="1" x14ac:dyDescent="0.2">
      <c r="A357" s="145"/>
      <c r="B357" s="145"/>
      <c r="C357" s="145"/>
      <c r="D357" s="61">
        <v>2021</v>
      </c>
      <c r="E357" s="62">
        <f>F357+G357+H357+I357</f>
        <v>10505.499999999998</v>
      </c>
      <c r="F357" s="62">
        <v>598.79999999999995</v>
      </c>
      <c r="G357" s="62">
        <v>9381.4</v>
      </c>
      <c r="H357" s="62">
        <v>525.29999999999995</v>
      </c>
      <c r="I357" s="62">
        <v>0</v>
      </c>
      <c r="J357" s="147"/>
      <c r="K357" s="150"/>
      <c r="L357" s="150"/>
      <c r="M357" s="153"/>
      <c r="N357" s="170"/>
      <c r="O357" s="68">
        <v>2021</v>
      </c>
      <c r="P357" s="58">
        <f t="shared" ref="P357:P361" si="158">SUM(Q357:T357)</f>
        <v>10505.5</v>
      </c>
      <c r="Q357" s="132">
        <v>951.92</v>
      </c>
      <c r="R357" s="132">
        <v>9028.2800000000007</v>
      </c>
      <c r="S357" s="132">
        <v>525.29999999999995</v>
      </c>
      <c r="T357" s="133">
        <v>0</v>
      </c>
      <c r="U357" s="134"/>
    </row>
    <row r="358" spans="1:21" s="60" customFormat="1" x14ac:dyDescent="0.2">
      <c r="A358" s="145"/>
      <c r="B358" s="145"/>
      <c r="C358" s="145"/>
      <c r="D358" s="61">
        <v>2022</v>
      </c>
      <c r="E358" s="62">
        <f>F358+G358+H358+I358</f>
        <v>0</v>
      </c>
      <c r="F358" s="62">
        <v>0</v>
      </c>
      <c r="G358" s="62">
        <v>0</v>
      </c>
      <c r="H358" s="62">
        <v>0</v>
      </c>
      <c r="I358" s="62">
        <v>0</v>
      </c>
      <c r="J358" s="147"/>
      <c r="K358" s="150"/>
      <c r="L358" s="150"/>
      <c r="M358" s="153"/>
      <c r="N358" s="170"/>
      <c r="O358" s="68">
        <v>2022</v>
      </c>
      <c r="P358" s="58">
        <f t="shared" si="158"/>
        <v>0</v>
      </c>
      <c r="Q358" s="66">
        <v>0</v>
      </c>
      <c r="R358" s="66">
        <v>0</v>
      </c>
      <c r="S358" s="66">
        <v>0</v>
      </c>
      <c r="T358" s="66">
        <v>0</v>
      </c>
    </row>
    <row r="359" spans="1:21" s="60" customFormat="1" x14ac:dyDescent="0.2">
      <c r="A359" s="145"/>
      <c r="B359" s="145"/>
      <c r="C359" s="145"/>
      <c r="D359" s="61">
        <v>2023</v>
      </c>
      <c r="E359" s="62">
        <f>F359+G359+H359+I359</f>
        <v>0</v>
      </c>
      <c r="F359" s="62">
        <v>0</v>
      </c>
      <c r="G359" s="62">
        <v>0</v>
      </c>
      <c r="H359" s="62">
        <v>0</v>
      </c>
      <c r="I359" s="62">
        <v>0</v>
      </c>
      <c r="J359" s="147"/>
      <c r="K359" s="150"/>
      <c r="L359" s="150"/>
      <c r="M359" s="153"/>
      <c r="N359" s="170"/>
      <c r="O359" s="68">
        <v>2023</v>
      </c>
      <c r="P359" s="58">
        <f t="shared" si="158"/>
        <v>0</v>
      </c>
      <c r="Q359" s="118"/>
      <c r="R359" s="118"/>
      <c r="S359" s="118"/>
      <c r="T359" s="119"/>
    </row>
    <row r="360" spans="1:21" s="60" customFormat="1" x14ac:dyDescent="0.2">
      <c r="A360" s="145"/>
      <c r="B360" s="145"/>
      <c r="C360" s="145"/>
      <c r="D360" s="61">
        <v>2024</v>
      </c>
      <c r="E360" s="62">
        <f>F360+G360+H360+I360</f>
        <v>0</v>
      </c>
      <c r="F360" s="62">
        <v>0</v>
      </c>
      <c r="G360" s="62">
        <v>0</v>
      </c>
      <c r="H360" s="62">
        <v>0</v>
      </c>
      <c r="I360" s="62">
        <v>0</v>
      </c>
      <c r="J360" s="147"/>
      <c r="K360" s="150"/>
      <c r="L360" s="150"/>
      <c r="M360" s="153"/>
      <c r="N360" s="170"/>
      <c r="O360" s="68">
        <v>2024</v>
      </c>
      <c r="P360" s="58">
        <f t="shared" si="158"/>
        <v>0</v>
      </c>
      <c r="Q360" s="118"/>
      <c r="R360" s="118"/>
      <c r="S360" s="118"/>
      <c r="T360" s="119"/>
    </row>
    <row r="361" spans="1:21" s="60" customFormat="1" ht="19.5" customHeight="1" x14ac:dyDescent="0.2">
      <c r="A361" s="146"/>
      <c r="B361" s="146"/>
      <c r="C361" s="146"/>
      <c r="D361" s="61">
        <v>2025</v>
      </c>
      <c r="E361" s="62">
        <f>F361+G361+H361+I361</f>
        <v>0</v>
      </c>
      <c r="F361" s="62">
        <v>0</v>
      </c>
      <c r="G361" s="62">
        <v>0</v>
      </c>
      <c r="H361" s="62">
        <v>0</v>
      </c>
      <c r="I361" s="62">
        <v>0</v>
      </c>
      <c r="J361" s="149"/>
      <c r="K361" s="151"/>
      <c r="L361" s="151"/>
      <c r="M361" s="154"/>
      <c r="N361" s="170"/>
      <c r="O361" s="92">
        <v>2025</v>
      </c>
      <c r="P361" s="124">
        <f t="shared" si="158"/>
        <v>0</v>
      </c>
      <c r="Q361" s="118"/>
      <c r="R361" s="118"/>
      <c r="S361" s="118"/>
      <c r="T361" s="119"/>
    </row>
    <row r="362" spans="1:21" s="60" customFormat="1" x14ac:dyDescent="0.2">
      <c r="A362" s="177" t="s">
        <v>87</v>
      </c>
      <c r="B362" s="186" t="s">
        <v>296</v>
      </c>
      <c r="C362" s="179" t="s">
        <v>146</v>
      </c>
      <c r="D362" s="61" t="s">
        <v>3</v>
      </c>
      <c r="E362" s="62">
        <f>SUM(E363:E367)</f>
        <v>27291.88</v>
      </c>
      <c r="F362" s="62">
        <f>SUM(F363:F367)</f>
        <v>24494.080000000002</v>
      </c>
      <c r="G362" s="62">
        <f>SUM(G363:G367)</f>
        <v>0</v>
      </c>
      <c r="H362" s="62">
        <f>SUM(H363:H367)</f>
        <v>2797.8</v>
      </c>
      <c r="I362" s="62">
        <f>SUM(I363:I367)</f>
        <v>0</v>
      </c>
      <c r="J362" s="178" t="s">
        <v>298</v>
      </c>
      <c r="K362" s="179" t="s">
        <v>108</v>
      </c>
      <c r="L362" s="179" t="s">
        <v>103</v>
      </c>
      <c r="M362" s="175" t="s">
        <v>169</v>
      </c>
      <c r="N362" s="170" t="s">
        <v>405</v>
      </c>
      <c r="O362" s="68" t="s">
        <v>3</v>
      </c>
      <c r="P362" s="71">
        <f>SUM(P363:P367)</f>
        <v>25783.243000000002</v>
      </c>
      <c r="Q362" s="71">
        <f t="shared" ref="Q362:T362" si="159">SUM(Q363:Q367)</f>
        <v>12331.08</v>
      </c>
      <c r="R362" s="71">
        <f t="shared" si="159"/>
        <v>12163</v>
      </c>
      <c r="S362" s="71">
        <f t="shared" si="159"/>
        <v>1289.163</v>
      </c>
      <c r="T362" s="71">
        <f t="shared" si="159"/>
        <v>0</v>
      </c>
    </row>
    <row r="363" spans="1:21" s="60" customFormat="1" x14ac:dyDescent="0.2">
      <c r="A363" s="145"/>
      <c r="B363" s="145"/>
      <c r="C363" s="145"/>
      <c r="D363" s="61">
        <v>2021</v>
      </c>
      <c r="E363" s="62">
        <f>SUM(F363:I363)</f>
        <v>0</v>
      </c>
      <c r="F363" s="62">
        <v>0</v>
      </c>
      <c r="G363" s="62">
        <v>0</v>
      </c>
      <c r="H363" s="62">
        <v>0</v>
      </c>
      <c r="I363" s="62">
        <v>0</v>
      </c>
      <c r="J363" s="147"/>
      <c r="K363" s="150"/>
      <c r="L363" s="150"/>
      <c r="M363" s="153"/>
      <c r="N363" s="170"/>
      <c r="O363" s="68">
        <v>2021</v>
      </c>
      <c r="P363" s="58">
        <f t="shared" ref="P363:P367" si="160">SUM(Q363:T363)</f>
        <v>0</v>
      </c>
      <c r="Q363" s="58">
        <v>0</v>
      </c>
      <c r="R363" s="58">
        <v>0</v>
      </c>
      <c r="S363" s="58">
        <v>0</v>
      </c>
      <c r="T363" s="58">
        <v>0</v>
      </c>
    </row>
    <row r="364" spans="1:21" s="60" customFormat="1" x14ac:dyDescent="0.2">
      <c r="A364" s="145"/>
      <c r="B364" s="145"/>
      <c r="C364" s="145"/>
      <c r="D364" s="61">
        <v>2022</v>
      </c>
      <c r="E364" s="62">
        <f>SUM(F364:I364)</f>
        <v>27291.88</v>
      </c>
      <c r="F364" s="62">
        <v>24494.080000000002</v>
      </c>
      <c r="G364" s="62"/>
      <c r="H364" s="62">
        <v>2797.8</v>
      </c>
      <c r="I364" s="62"/>
      <c r="J364" s="147"/>
      <c r="K364" s="150"/>
      <c r="L364" s="150"/>
      <c r="M364" s="153"/>
      <c r="N364" s="170"/>
      <c r="O364" s="68">
        <v>2022</v>
      </c>
      <c r="P364" s="58">
        <f t="shared" si="160"/>
        <v>25783.243000000002</v>
      </c>
      <c r="Q364" s="102">
        <v>12331.08</v>
      </c>
      <c r="R364" s="116">
        <v>12163</v>
      </c>
      <c r="S364" s="102">
        <v>1289.163</v>
      </c>
      <c r="T364" s="94">
        <v>0</v>
      </c>
    </row>
    <row r="365" spans="1:21" s="60" customFormat="1" x14ac:dyDescent="0.2">
      <c r="A365" s="145"/>
      <c r="B365" s="145"/>
      <c r="C365" s="145"/>
      <c r="D365" s="61">
        <v>2023</v>
      </c>
      <c r="E365" s="62">
        <f>SUM(F365:I365)</f>
        <v>0</v>
      </c>
      <c r="F365" s="62">
        <v>0</v>
      </c>
      <c r="G365" s="62">
        <v>0</v>
      </c>
      <c r="H365" s="62">
        <v>0</v>
      </c>
      <c r="I365" s="62">
        <v>0</v>
      </c>
      <c r="J365" s="147"/>
      <c r="K365" s="150"/>
      <c r="L365" s="150"/>
      <c r="M365" s="153"/>
      <c r="N365" s="170"/>
      <c r="O365" s="68">
        <v>2023</v>
      </c>
      <c r="P365" s="58">
        <f t="shared" si="160"/>
        <v>0</v>
      </c>
      <c r="Q365" s="118"/>
      <c r="R365" s="118"/>
      <c r="S365" s="118"/>
      <c r="T365" s="119"/>
    </row>
    <row r="366" spans="1:21" s="60" customFormat="1" ht="41.25" customHeight="1" x14ac:dyDescent="0.2">
      <c r="A366" s="145"/>
      <c r="B366" s="145"/>
      <c r="C366" s="145"/>
      <c r="D366" s="61">
        <v>2024</v>
      </c>
      <c r="E366" s="62">
        <f>SUM(F366:I366)</f>
        <v>0</v>
      </c>
      <c r="F366" s="62">
        <v>0</v>
      </c>
      <c r="G366" s="62">
        <v>0</v>
      </c>
      <c r="H366" s="62">
        <v>0</v>
      </c>
      <c r="I366" s="62">
        <v>0</v>
      </c>
      <c r="J366" s="147"/>
      <c r="K366" s="150"/>
      <c r="L366" s="150"/>
      <c r="M366" s="153"/>
      <c r="N366" s="170"/>
      <c r="O366" s="68">
        <v>2024</v>
      </c>
      <c r="P366" s="58">
        <f t="shared" si="160"/>
        <v>0</v>
      </c>
      <c r="Q366" s="118"/>
      <c r="R366" s="118"/>
      <c r="S366" s="118"/>
      <c r="T366" s="119"/>
    </row>
    <row r="367" spans="1:21" s="60" customFormat="1" ht="30.75" customHeight="1" x14ac:dyDescent="0.2">
      <c r="A367" s="146"/>
      <c r="B367" s="146"/>
      <c r="C367" s="146"/>
      <c r="D367" s="61">
        <v>2025</v>
      </c>
      <c r="E367" s="62">
        <f>SUM(F367:I367)</f>
        <v>0</v>
      </c>
      <c r="F367" s="62">
        <v>0</v>
      </c>
      <c r="G367" s="62">
        <v>0</v>
      </c>
      <c r="H367" s="62">
        <v>0</v>
      </c>
      <c r="I367" s="62">
        <v>0</v>
      </c>
      <c r="J367" s="149"/>
      <c r="K367" s="151"/>
      <c r="L367" s="151"/>
      <c r="M367" s="154"/>
      <c r="N367" s="170"/>
      <c r="O367" s="92">
        <v>2025</v>
      </c>
      <c r="P367" s="124">
        <f t="shared" si="160"/>
        <v>0</v>
      </c>
      <c r="Q367" s="118"/>
      <c r="R367" s="118"/>
      <c r="S367" s="118"/>
      <c r="T367" s="119"/>
    </row>
    <row r="368" spans="1:21" s="60" customFormat="1" x14ac:dyDescent="0.2">
      <c r="A368" s="177" t="s">
        <v>88</v>
      </c>
      <c r="B368" s="186" t="s">
        <v>299</v>
      </c>
      <c r="C368" s="179" t="s">
        <v>60</v>
      </c>
      <c r="D368" s="61" t="s">
        <v>3</v>
      </c>
      <c r="E368" s="62">
        <f>E369+E370+E371+E372+E373</f>
        <v>50000</v>
      </c>
      <c r="F368" s="62">
        <f>F369+F370+F371+F372+F373</f>
        <v>30000</v>
      </c>
      <c r="G368" s="62">
        <f t="shared" ref="G368:I368" si="161">G369+G370+G371+G372+G373</f>
        <v>0</v>
      </c>
      <c r="H368" s="62">
        <f t="shared" si="161"/>
        <v>2000</v>
      </c>
      <c r="I368" s="62">
        <f t="shared" si="161"/>
        <v>18000</v>
      </c>
      <c r="J368" s="178" t="s">
        <v>300</v>
      </c>
      <c r="K368" s="179" t="s">
        <v>108</v>
      </c>
      <c r="L368" s="179" t="s">
        <v>103</v>
      </c>
      <c r="M368" s="175" t="s">
        <v>301</v>
      </c>
      <c r="N368" s="170" t="s">
        <v>406</v>
      </c>
      <c r="O368" s="68" t="s">
        <v>3</v>
      </c>
      <c r="P368" s="71">
        <f>SUM(P369:P373)</f>
        <v>0</v>
      </c>
      <c r="Q368" s="71">
        <f t="shared" ref="Q368:T368" si="162">SUM(Q369:Q373)</f>
        <v>0</v>
      </c>
      <c r="R368" s="71">
        <f t="shared" si="162"/>
        <v>0</v>
      </c>
      <c r="S368" s="71">
        <f t="shared" si="162"/>
        <v>0</v>
      </c>
      <c r="T368" s="71">
        <f t="shared" si="162"/>
        <v>0</v>
      </c>
    </row>
    <row r="369" spans="1:20" s="60" customFormat="1" x14ac:dyDescent="0.2">
      <c r="A369" s="145"/>
      <c r="B369" s="145"/>
      <c r="C369" s="145"/>
      <c r="D369" s="61">
        <v>2021</v>
      </c>
      <c r="E369" s="62">
        <f>F369+G369+H369+I369</f>
        <v>0</v>
      </c>
      <c r="F369" s="62">
        <v>0</v>
      </c>
      <c r="G369" s="62">
        <v>0</v>
      </c>
      <c r="H369" s="62">
        <v>0</v>
      </c>
      <c r="I369" s="62">
        <v>0</v>
      </c>
      <c r="J369" s="147"/>
      <c r="K369" s="150"/>
      <c r="L369" s="150"/>
      <c r="M369" s="153"/>
      <c r="N369" s="170"/>
      <c r="O369" s="68">
        <v>2021</v>
      </c>
      <c r="P369" s="58">
        <f t="shared" ref="P369:P373" si="163">SUM(Q369:T369)</f>
        <v>0</v>
      </c>
      <c r="Q369" s="94">
        <v>0</v>
      </c>
      <c r="R369" s="94">
        <v>0</v>
      </c>
      <c r="S369" s="94">
        <v>0</v>
      </c>
      <c r="T369" s="94">
        <v>0</v>
      </c>
    </row>
    <row r="370" spans="1:20" s="60" customFormat="1" ht="39" customHeight="1" x14ac:dyDescent="0.2">
      <c r="A370" s="145"/>
      <c r="B370" s="145"/>
      <c r="C370" s="145"/>
      <c r="D370" s="61">
        <v>2022</v>
      </c>
      <c r="E370" s="62">
        <f t="shared" ref="E370:E373" si="164">F370+G370+H370+I370</f>
        <v>3000</v>
      </c>
      <c r="F370" s="62">
        <v>0</v>
      </c>
      <c r="G370" s="62">
        <v>0</v>
      </c>
      <c r="H370" s="62">
        <v>0</v>
      </c>
      <c r="I370" s="62">
        <v>3000</v>
      </c>
      <c r="J370" s="147"/>
      <c r="K370" s="150"/>
      <c r="L370" s="150"/>
      <c r="M370" s="153"/>
      <c r="N370" s="170"/>
      <c r="O370" s="68">
        <v>2022</v>
      </c>
      <c r="P370" s="58">
        <f t="shared" si="163"/>
        <v>0</v>
      </c>
      <c r="Q370" s="94">
        <v>0</v>
      </c>
      <c r="R370" s="94">
        <v>0</v>
      </c>
      <c r="S370" s="94">
        <v>0</v>
      </c>
      <c r="T370" s="94">
        <v>0</v>
      </c>
    </row>
    <row r="371" spans="1:20" s="60" customFormat="1" ht="32.25" customHeight="1" x14ac:dyDescent="0.2">
      <c r="A371" s="145"/>
      <c r="B371" s="145"/>
      <c r="C371" s="145"/>
      <c r="D371" s="61">
        <v>2023</v>
      </c>
      <c r="E371" s="62">
        <f t="shared" si="164"/>
        <v>31000</v>
      </c>
      <c r="F371" s="62">
        <v>15000</v>
      </c>
      <c r="G371" s="62">
        <v>0</v>
      </c>
      <c r="H371" s="62">
        <v>1000</v>
      </c>
      <c r="I371" s="62">
        <v>15000</v>
      </c>
      <c r="J371" s="147"/>
      <c r="K371" s="150"/>
      <c r="L371" s="150"/>
      <c r="M371" s="153"/>
      <c r="N371" s="170"/>
      <c r="O371" s="68">
        <v>2023</v>
      </c>
      <c r="P371" s="58">
        <f t="shared" si="163"/>
        <v>0</v>
      </c>
      <c r="Q371" s="118"/>
      <c r="R371" s="118"/>
      <c r="S371" s="118"/>
      <c r="T371" s="119"/>
    </row>
    <row r="372" spans="1:20" s="60" customFormat="1" ht="44.25" customHeight="1" x14ac:dyDescent="0.2">
      <c r="A372" s="145"/>
      <c r="B372" s="145"/>
      <c r="C372" s="145"/>
      <c r="D372" s="61">
        <v>2024</v>
      </c>
      <c r="E372" s="62">
        <f t="shared" si="164"/>
        <v>16000</v>
      </c>
      <c r="F372" s="62">
        <v>15000</v>
      </c>
      <c r="G372" s="62">
        <v>0</v>
      </c>
      <c r="H372" s="62">
        <v>1000</v>
      </c>
      <c r="I372" s="62">
        <v>0</v>
      </c>
      <c r="J372" s="147"/>
      <c r="K372" s="150"/>
      <c r="L372" s="150"/>
      <c r="M372" s="153"/>
      <c r="N372" s="170"/>
      <c r="O372" s="68">
        <v>2024</v>
      </c>
      <c r="P372" s="58">
        <f t="shared" si="163"/>
        <v>0</v>
      </c>
      <c r="Q372" s="118"/>
      <c r="R372" s="118"/>
      <c r="S372" s="118"/>
      <c r="T372" s="119"/>
    </row>
    <row r="373" spans="1:20" s="60" customFormat="1" ht="34.5" customHeight="1" x14ac:dyDescent="0.2">
      <c r="A373" s="146"/>
      <c r="B373" s="146"/>
      <c r="C373" s="146"/>
      <c r="D373" s="61">
        <v>2025</v>
      </c>
      <c r="E373" s="62">
        <f t="shared" si="164"/>
        <v>0</v>
      </c>
      <c r="F373" s="62">
        <v>0</v>
      </c>
      <c r="G373" s="62">
        <v>0</v>
      </c>
      <c r="H373" s="62">
        <v>0</v>
      </c>
      <c r="I373" s="62">
        <v>0</v>
      </c>
      <c r="J373" s="149"/>
      <c r="K373" s="151"/>
      <c r="L373" s="151"/>
      <c r="M373" s="154"/>
      <c r="N373" s="170"/>
      <c r="O373" s="92">
        <v>2025</v>
      </c>
      <c r="P373" s="124">
        <f t="shared" si="163"/>
        <v>0</v>
      </c>
      <c r="Q373" s="118"/>
      <c r="R373" s="118"/>
      <c r="S373" s="118"/>
      <c r="T373" s="119"/>
    </row>
    <row r="374" spans="1:20" ht="82.5" customHeight="1" x14ac:dyDescent="0.2">
      <c r="A374" s="200" t="s">
        <v>89</v>
      </c>
      <c r="B374" s="194" t="s">
        <v>302</v>
      </c>
      <c r="C374" s="195">
        <v>2021</v>
      </c>
      <c r="D374" s="19" t="s">
        <v>3</v>
      </c>
      <c r="E374" s="20">
        <f>SUM(E375:E379)</f>
        <v>101000</v>
      </c>
      <c r="F374" s="20">
        <f>SUM(F375:F379)</f>
        <v>43500</v>
      </c>
      <c r="G374" s="20">
        <f>SUM(G375:G379)</f>
        <v>45000</v>
      </c>
      <c r="H374" s="20">
        <f>SUM(H375:H379)</f>
        <v>1500</v>
      </c>
      <c r="I374" s="20">
        <f>SUM(I375:I379)</f>
        <v>11000</v>
      </c>
      <c r="J374" s="194" t="s">
        <v>303</v>
      </c>
      <c r="K374" s="195" t="s">
        <v>295</v>
      </c>
      <c r="L374" s="195" t="s">
        <v>103</v>
      </c>
      <c r="M374" s="213" t="s">
        <v>304</v>
      </c>
      <c r="N374" s="225" t="s">
        <v>407</v>
      </c>
      <c r="O374" s="22" t="s">
        <v>3</v>
      </c>
      <c r="P374" s="23">
        <f>SUM(P375:P379)</f>
        <v>80407.08600000001</v>
      </c>
      <c r="Q374" s="23">
        <f t="shared" ref="Q374:T374" si="165">SUM(Q375:Q379)</f>
        <v>35407.086000000003</v>
      </c>
      <c r="R374" s="23">
        <f t="shared" si="165"/>
        <v>45000</v>
      </c>
      <c r="S374" s="23">
        <f t="shared" si="165"/>
        <v>0</v>
      </c>
      <c r="T374" s="23">
        <f t="shared" si="165"/>
        <v>0</v>
      </c>
    </row>
    <row r="375" spans="1:20" x14ac:dyDescent="0.2">
      <c r="A375" s="192"/>
      <c r="B375" s="192"/>
      <c r="C375" s="192"/>
      <c r="D375" s="19">
        <v>2021</v>
      </c>
      <c r="E375" s="20">
        <f t="shared" ref="E375:E385" si="166">SUM(F375:I375)</f>
        <v>101000</v>
      </c>
      <c r="F375" s="20">
        <v>43500</v>
      </c>
      <c r="G375" s="20">
        <v>45000</v>
      </c>
      <c r="H375" s="20">
        <v>1500</v>
      </c>
      <c r="I375" s="20">
        <v>11000</v>
      </c>
      <c r="J375" s="196"/>
      <c r="K375" s="198"/>
      <c r="L375" s="198"/>
      <c r="M375" s="157"/>
      <c r="N375" s="225"/>
      <c r="O375" s="22">
        <v>2021</v>
      </c>
      <c r="P375" s="18">
        <f t="shared" ref="P375:P379" si="167">SUM(Q375:T375)</f>
        <v>80407.08600000001</v>
      </c>
      <c r="Q375" s="51">
        <v>35407.086000000003</v>
      </c>
      <c r="R375" s="51">
        <v>45000</v>
      </c>
      <c r="S375" s="51">
        <v>0</v>
      </c>
      <c r="T375" s="52">
        <v>0</v>
      </c>
    </row>
    <row r="376" spans="1:20" x14ac:dyDescent="0.2">
      <c r="A376" s="192"/>
      <c r="B376" s="192"/>
      <c r="C376" s="192"/>
      <c r="D376" s="19">
        <v>2022</v>
      </c>
      <c r="E376" s="20">
        <f t="shared" si="166"/>
        <v>0</v>
      </c>
      <c r="F376" s="20">
        <v>0</v>
      </c>
      <c r="G376" s="20">
        <v>0</v>
      </c>
      <c r="H376" s="20">
        <v>0</v>
      </c>
      <c r="I376" s="20">
        <v>0</v>
      </c>
      <c r="J376" s="196"/>
      <c r="K376" s="198"/>
      <c r="L376" s="198"/>
      <c r="M376" s="157"/>
      <c r="N376" s="225"/>
      <c r="O376" s="22">
        <v>2022</v>
      </c>
      <c r="P376" s="18">
        <f t="shared" si="167"/>
        <v>0</v>
      </c>
      <c r="Q376" s="38">
        <v>0</v>
      </c>
      <c r="R376" s="38">
        <v>0</v>
      </c>
      <c r="S376" s="38">
        <v>0</v>
      </c>
      <c r="T376" s="38">
        <v>0</v>
      </c>
    </row>
    <row r="377" spans="1:20" ht="30.75" customHeight="1" x14ac:dyDescent="0.2">
      <c r="A377" s="192"/>
      <c r="B377" s="192"/>
      <c r="C377" s="192"/>
      <c r="D377" s="19">
        <v>2023</v>
      </c>
      <c r="E377" s="20">
        <f t="shared" si="166"/>
        <v>0</v>
      </c>
      <c r="F377" s="20">
        <v>0</v>
      </c>
      <c r="G377" s="20">
        <v>0</v>
      </c>
      <c r="H377" s="20">
        <v>0</v>
      </c>
      <c r="I377" s="20">
        <v>0</v>
      </c>
      <c r="J377" s="196"/>
      <c r="K377" s="198"/>
      <c r="L377" s="198"/>
      <c r="M377" s="157"/>
      <c r="N377" s="225"/>
      <c r="O377" s="22">
        <v>2023</v>
      </c>
      <c r="P377" s="18">
        <f t="shared" si="167"/>
        <v>0</v>
      </c>
      <c r="Q377" s="29"/>
      <c r="R377" s="29"/>
      <c r="S377" s="29"/>
      <c r="T377" s="30"/>
    </row>
    <row r="378" spans="1:20" ht="54" customHeight="1" x14ac:dyDescent="0.2">
      <c r="A378" s="192"/>
      <c r="B378" s="192"/>
      <c r="C378" s="192"/>
      <c r="D378" s="19">
        <v>2024</v>
      </c>
      <c r="E378" s="20">
        <f t="shared" si="166"/>
        <v>0</v>
      </c>
      <c r="F378" s="20">
        <v>0</v>
      </c>
      <c r="G378" s="20">
        <v>0</v>
      </c>
      <c r="H378" s="20">
        <v>0</v>
      </c>
      <c r="I378" s="20">
        <v>0</v>
      </c>
      <c r="J378" s="196"/>
      <c r="K378" s="198"/>
      <c r="L378" s="198"/>
      <c r="M378" s="157"/>
      <c r="N378" s="225"/>
      <c r="O378" s="22">
        <v>2024</v>
      </c>
      <c r="P378" s="18">
        <f t="shared" si="167"/>
        <v>0</v>
      </c>
      <c r="Q378" s="29"/>
      <c r="R378" s="29"/>
      <c r="S378" s="29"/>
      <c r="T378" s="30"/>
    </row>
    <row r="379" spans="1:20" ht="30" customHeight="1" x14ac:dyDescent="0.2">
      <c r="A379" s="193"/>
      <c r="B379" s="193"/>
      <c r="C379" s="193"/>
      <c r="D379" s="19">
        <v>2025</v>
      </c>
      <c r="E379" s="20">
        <f t="shared" si="166"/>
        <v>0</v>
      </c>
      <c r="F379" s="20">
        <v>0</v>
      </c>
      <c r="G379" s="20">
        <v>0</v>
      </c>
      <c r="H379" s="20">
        <v>0</v>
      </c>
      <c r="I379" s="20">
        <v>0</v>
      </c>
      <c r="J379" s="197"/>
      <c r="K379" s="199"/>
      <c r="L379" s="199"/>
      <c r="M379" s="161"/>
      <c r="N379" s="225"/>
      <c r="O379" s="25">
        <v>2025</v>
      </c>
      <c r="P379" s="31">
        <f t="shared" si="167"/>
        <v>0</v>
      </c>
      <c r="Q379" s="29"/>
      <c r="R379" s="29"/>
      <c r="S379" s="29"/>
      <c r="T379" s="30"/>
    </row>
    <row r="380" spans="1:20" ht="39.75" customHeight="1" x14ac:dyDescent="0.2">
      <c r="A380" s="200" t="s">
        <v>90</v>
      </c>
      <c r="B380" s="202" t="s">
        <v>305</v>
      </c>
      <c r="C380" s="195" t="s">
        <v>73</v>
      </c>
      <c r="D380" s="19" t="s">
        <v>3</v>
      </c>
      <c r="E380" s="20">
        <f>SUM(E381:E385)</f>
        <v>50000</v>
      </c>
      <c r="F380" s="20">
        <f>SUM(F381:F385)</f>
        <v>33000</v>
      </c>
      <c r="G380" s="20">
        <f>SUM(G381:G385)</f>
        <v>0</v>
      </c>
      <c r="H380" s="20">
        <f>SUM(H381:H385)</f>
        <v>2000</v>
      </c>
      <c r="I380" s="20">
        <f>SUM(I381:I385)</f>
        <v>15000</v>
      </c>
      <c r="J380" s="194" t="s">
        <v>306</v>
      </c>
      <c r="K380" s="195" t="s">
        <v>108</v>
      </c>
      <c r="L380" s="195" t="s">
        <v>103</v>
      </c>
      <c r="M380" s="213" t="s">
        <v>307</v>
      </c>
      <c r="N380" s="225" t="s">
        <v>408</v>
      </c>
      <c r="O380" s="22" t="s">
        <v>3</v>
      </c>
      <c r="P380" s="23">
        <f>SUM(P381:P385)</f>
        <v>0</v>
      </c>
      <c r="Q380" s="23">
        <f t="shared" ref="Q380:T380" si="168">SUM(Q381:Q385)</f>
        <v>0</v>
      </c>
      <c r="R380" s="23">
        <f t="shared" si="168"/>
        <v>0</v>
      </c>
      <c r="S380" s="23">
        <f t="shared" si="168"/>
        <v>0</v>
      </c>
      <c r="T380" s="23">
        <f t="shared" si="168"/>
        <v>0</v>
      </c>
    </row>
    <row r="381" spans="1:20" ht="41.25" customHeight="1" x14ac:dyDescent="0.2">
      <c r="A381" s="192"/>
      <c r="B381" s="192"/>
      <c r="C381" s="192"/>
      <c r="D381" s="19">
        <v>2021</v>
      </c>
      <c r="E381" s="20">
        <f t="shared" si="166"/>
        <v>0</v>
      </c>
      <c r="F381" s="20">
        <v>0</v>
      </c>
      <c r="G381" s="20">
        <v>0</v>
      </c>
      <c r="H381" s="20">
        <v>0</v>
      </c>
      <c r="I381" s="20">
        <v>0</v>
      </c>
      <c r="J381" s="196"/>
      <c r="K381" s="198"/>
      <c r="L381" s="198"/>
      <c r="M381" s="157"/>
      <c r="N381" s="225"/>
      <c r="O381" s="22">
        <v>2021</v>
      </c>
      <c r="P381" s="18">
        <f t="shared" ref="P381:P385" si="169">SUM(Q381:T381)</f>
        <v>0</v>
      </c>
      <c r="Q381" s="36">
        <v>0</v>
      </c>
      <c r="R381" s="36">
        <v>0</v>
      </c>
      <c r="S381" s="36">
        <v>0</v>
      </c>
      <c r="T381" s="36">
        <v>0</v>
      </c>
    </row>
    <row r="382" spans="1:20" ht="38.25" customHeight="1" x14ac:dyDescent="0.2">
      <c r="A382" s="192"/>
      <c r="B382" s="192"/>
      <c r="C382" s="192"/>
      <c r="D382" s="19">
        <v>2022</v>
      </c>
      <c r="E382" s="20">
        <f t="shared" si="166"/>
        <v>3000</v>
      </c>
      <c r="F382" s="20">
        <v>0</v>
      </c>
      <c r="G382" s="20">
        <v>0</v>
      </c>
      <c r="H382" s="20">
        <v>0</v>
      </c>
      <c r="I382" s="20">
        <v>3000</v>
      </c>
      <c r="J382" s="196"/>
      <c r="K382" s="198"/>
      <c r="L382" s="198"/>
      <c r="M382" s="157"/>
      <c r="N382" s="225"/>
      <c r="O382" s="22">
        <v>2022</v>
      </c>
      <c r="P382" s="18">
        <f t="shared" si="169"/>
        <v>0</v>
      </c>
      <c r="Q382" s="36">
        <v>0</v>
      </c>
      <c r="R382" s="36">
        <v>0</v>
      </c>
      <c r="S382" s="36">
        <v>0</v>
      </c>
      <c r="T382" s="36">
        <v>0</v>
      </c>
    </row>
    <row r="383" spans="1:20" ht="40.5" customHeight="1" x14ac:dyDescent="0.2">
      <c r="A383" s="192"/>
      <c r="B383" s="192"/>
      <c r="C383" s="192"/>
      <c r="D383" s="19">
        <v>2023</v>
      </c>
      <c r="E383" s="20">
        <f t="shared" si="166"/>
        <v>0</v>
      </c>
      <c r="F383" s="20">
        <v>0</v>
      </c>
      <c r="G383" s="20">
        <v>0</v>
      </c>
      <c r="H383" s="20">
        <v>0</v>
      </c>
      <c r="I383" s="20">
        <v>0</v>
      </c>
      <c r="J383" s="196"/>
      <c r="K383" s="198"/>
      <c r="L383" s="198"/>
      <c r="M383" s="157"/>
      <c r="N383" s="225"/>
      <c r="O383" s="22">
        <v>2023</v>
      </c>
      <c r="P383" s="18">
        <f t="shared" si="169"/>
        <v>0</v>
      </c>
      <c r="Q383" s="29"/>
      <c r="R383" s="29"/>
      <c r="S383" s="29"/>
      <c r="T383" s="30"/>
    </row>
    <row r="384" spans="1:20" ht="44.25" customHeight="1" x14ac:dyDescent="0.2">
      <c r="A384" s="192"/>
      <c r="B384" s="192"/>
      <c r="C384" s="192"/>
      <c r="D384" s="19">
        <v>2024</v>
      </c>
      <c r="E384" s="20">
        <f t="shared" si="166"/>
        <v>47000</v>
      </c>
      <c r="F384" s="20">
        <v>33000</v>
      </c>
      <c r="G384" s="20">
        <v>0</v>
      </c>
      <c r="H384" s="20">
        <v>2000</v>
      </c>
      <c r="I384" s="20">
        <v>12000</v>
      </c>
      <c r="J384" s="196"/>
      <c r="K384" s="198"/>
      <c r="L384" s="198"/>
      <c r="M384" s="157"/>
      <c r="N384" s="225"/>
      <c r="O384" s="22">
        <v>2024</v>
      </c>
      <c r="P384" s="18">
        <f t="shared" si="169"/>
        <v>0</v>
      </c>
      <c r="Q384" s="29"/>
      <c r="R384" s="29"/>
      <c r="S384" s="29"/>
      <c r="T384" s="30"/>
    </row>
    <row r="385" spans="1:20" ht="33" customHeight="1" x14ac:dyDescent="0.2">
      <c r="A385" s="193"/>
      <c r="B385" s="193"/>
      <c r="C385" s="193"/>
      <c r="D385" s="19">
        <v>2025</v>
      </c>
      <c r="E385" s="20">
        <f t="shared" si="166"/>
        <v>0</v>
      </c>
      <c r="F385" s="20">
        <v>0</v>
      </c>
      <c r="G385" s="20">
        <v>0</v>
      </c>
      <c r="H385" s="20">
        <v>0</v>
      </c>
      <c r="I385" s="20">
        <v>0</v>
      </c>
      <c r="J385" s="197"/>
      <c r="K385" s="199"/>
      <c r="L385" s="199"/>
      <c r="M385" s="161"/>
      <c r="N385" s="225"/>
      <c r="O385" s="25">
        <v>2025</v>
      </c>
      <c r="P385" s="31">
        <f t="shared" si="169"/>
        <v>0</v>
      </c>
      <c r="Q385" s="29"/>
      <c r="R385" s="29"/>
      <c r="S385" s="29"/>
      <c r="T385" s="30"/>
    </row>
    <row r="386" spans="1:20" s="60" customFormat="1" ht="14.25" customHeight="1" x14ac:dyDescent="0.2">
      <c r="A386" s="177" t="s">
        <v>92</v>
      </c>
      <c r="B386" s="186" t="s">
        <v>91</v>
      </c>
      <c r="C386" s="179">
        <v>2021</v>
      </c>
      <c r="D386" s="61" t="s">
        <v>3</v>
      </c>
      <c r="E386" s="62">
        <f>SUM(E387:E391)</f>
        <v>16764.400000000001</v>
      </c>
      <c r="F386" s="62">
        <f>SUM(F387:F391)</f>
        <v>955.6</v>
      </c>
      <c r="G386" s="62">
        <f>SUM(G387:G391)</f>
        <v>14970.6</v>
      </c>
      <c r="H386" s="62">
        <f>SUM(H387:H391)</f>
        <v>838.2</v>
      </c>
      <c r="I386" s="62">
        <f>SUM(I387:I391)</f>
        <v>0</v>
      </c>
      <c r="J386" s="178" t="s">
        <v>308</v>
      </c>
      <c r="K386" s="179" t="s">
        <v>295</v>
      </c>
      <c r="L386" s="179" t="s">
        <v>103</v>
      </c>
      <c r="M386" s="175" t="s">
        <v>294</v>
      </c>
      <c r="N386" s="170" t="s">
        <v>336</v>
      </c>
      <c r="O386" s="68" t="s">
        <v>3</v>
      </c>
      <c r="P386" s="71">
        <f>SUM(P387:P391)</f>
        <v>16764.399999999998</v>
      </c>
      <c r="Q386" s="71">
        <f t="shared" ref="Q386:T386" si="170">SUM(Q387:Q391)</f>
        <v>1519.05</v>
      </c>
      <c r="R386" s="71">
        <f t="shared" si="170"/>
        <v>14407.15</v>
      </c>
      <c r="S386" s="71">
        <f t="shared" si="170"/>
        <v>838.2</v>
      </c>
      <c r="T386" s="71">
        <f t="shared" si="170"/>
        <v>0</v>
      </c>
    </row>
    <row r="387" spans="1:20" s="60" customFormat="1" x14ac:dyDescent="0.2">
      <c r="A387" s="145"/>
      <c r="B387" s="145"/>
      <c r="C387" s="145"/>
      <c r="D387" s="61">
        <v>2021</v>
      </c>
      <c r="E387" s="62">
        <f>SUM(F387:I387)</f>
        <v>16764.400000000001</v>
      </c>
      <c r="F387" s="62">
        <v>955.6</v>
      </c>
      <c r="G387" s="62">
        <v>14970.6</v>
      </c>
      <c r="H387" s="62">
        <v>838.2</v>
      </c>
      <c r="I387" s="62">
        <v>0</v>
      </c>
      <c r="J387" s="147"/>
      <c r="K387" s="150"/>
      <c r="L387" s="150"/>
      <c r="M387" s="153"/>
      <c r="N387" s="170"/>
      <c r="O387" s="68">
        <v>2021</v>
      </c>
      <c r="P387" s="58">
        <f t="shared" ref="P387:P391" si="171">SUM(Q387:T387)</f>
        <v>16764.399999999998</v>
      </c>
      <c r="Q387" s="63">
        <v>1519.05</v>
      </c>
      <c r="R387" s="63">
        <v>14407.15</v>
      </c>
      <c r="S387" s="63">
        <v>838.2</v>
      </c>
      <c r="T387" s="64">
        <v>0</v>
      </c>
    </row>
    <row r="388" spans="1:20" s="60" customFormat="1" x14ac:dyDescent="0.2">
      <c r="A388" s="145"/>
      <c r="B388" s="145"/>
      <c r="C388" s="145"/>
      <c r="D388" s="61">
        <v>2022</v>
      </c>
      <c r="E388" s="62">
        <f>SUM(F388:I388)</f>
        <v>0</v>
      </c>
      <c r="F388" s="62">
        <v>0</v>
      </c>
      <c r="G388" s="62">
        <v>0</v>
      </c>
      <c r="H388" s="62">
        <v>0</v>
      </c>
      <c r="I388" s="62">
        <v>0</v>
      </c>
      <c r="J388" s="147"/>
      <c r="K388" s="150"/>
      <c r="L388" s="150"/>
      <c r="M388" s="153"/>
      <c r="N388" s="170"/>
      <c r="O388" s="68">
        <v>2022</v>
      </c>
      <c r="P388" s="58">
        <f t="shared" si="171"/>
        <v>0</v>
      </c>
      <c r="Q388" s="66">
        <v>0</v>
      </c>
      <c r="R388" s="66">
        <v>0</v>
      </c>
      <c r="S388" s="66">
        <v>0</v>
      </c>
      <c r="T388" s="66">
        <v>0</v>
      </c>
    </row>
    <row r="389" spans="1:20" s="60" customFormat="1" x14ac:dyDescent="0.2">
      <c r="A389" s="145"/>
      <c r="B389" s="145"/>
      <c r="C389" s="145"/>
      <c r="D389" s="61">
        <v>2023</v>
      </c>
      <c r="E389" s="62">
        <f>SUM(F389:I389)</f>
        <v>0</v>
      </c>
      <c r="F389" s="62">
        <v>0</v>
      </c>
      <c r="G389" s="62">
        <v>0</v>
      </c>
      <c r="H389" s="62">
        <v>0</v>
      </c>
      <c r="I389" s="62">
        <v>0</v>
      </c>
      <c r="J389" s="147"/>
      <c r="K389" s="150"/>
      <c r="L389" s="150"/>
      <c r="M389" s="153"/>
      <c r="N389" s="170"/>
      <c r="O389" s="68">
        <v>2023</v>
      </c>
      <c r="P389" s="58">
        <f t="shared" si="171"/>
        <v>0</v>
      </c>
      <c r="Q389" s="118"/>
      <c r="R389" s="118"/>
      <c r="S389" s="118"/>
      <c r="T389" s="119"/>
    </row>
    <row r="390" spans="1:20" s="60" customFormat="1" x14ac:dyDescent="0.2">
      <c r="A390" s="145"/>
      <c r="B390" s="145"/>
      <c r="C390" s="145"/>
      <c r="D390" s="61">
        <v>2024</v>
      </c>
      <c r="E390" s="62">
        <f>SUM(F390:I390)</f>
        <v>0</v>
      </c>
      <c r="F390" s="62">
        <v>0</v>
      </c>
      <c r="G390" s="62">
        <v>0</v>
      </c>
      <c r="H390" s="62">
        <v>0</v>
      </c>
      <c r="I390" s="62">
        <v>0</v>
      </c>
      <c r="J390" s="147"/>
      <c r="K390" s="150"/>
      <c r="L390" s="150"/>
      <c r="M390" s="153"/>
      <c r="N390" s="170"/>
      <c r="O390" s="68">
        <v>2024</v>
      </c>
      <c r="P390" s="58">
        <f t="shared" si="171"/>
        <v>0</v>
      </c>
      <c r="Q390" s="118"/>
      <c r="R390" s="118"/>
      <c r="S390" s="118"/>
      <c r="T390" s="119"/>
    </row>
    <row r="391" spans="1:20" s="60" customFormat="1" ht="18" customHeight="1" x14ac:dyDescent="0.2">
      <c r="A391" s="146"/>
      <c r="B391" s="146"/>
      <c r="C391" s="146"/>
      <c r="D391" s="61">
        <v>2025</v>
      </c>
      <c r="E391" s="62">
        <f>SUM(F391:I391)</f>
        <v>0</v>
      </c>
      <c r="F391" s="62">
        <v>0</v>
      </c>
      <c r="G391" s="62">
        <v>0</v>
      </c>
      <c r="H391" s="62">
        <v>0</v>
      </c>
      <c r="I391" s="62">
        <v>0</v>
      </c>
      <c r="J391" s="149"/>
      <c r="K391" s="151"/>
      <c r="L391" s="151"/>
      <c r="M391" s="154"/>
      <c r="N391" s="170"/>
      <c r="O391" s="92">
        <v>2025</v>
      </c>
      <c r="P391" s="124">
        <f t="shared" si="171"/>
        <v>0</v>
      </c>
      <c r="Q391" s="118"/>
      <c r="R391" s="118"/>
      <c r="S391" s="118"/>
      <c r="T391" s="119"/>
    </row>
    <row r="392" spans="1:20" s="60" customFormat="1" x14ac:dyDescent="0.2">
      <c r="A392" s="177" t="s">
        <v>144</v>
      </c>
      <c r="B392" s="186" t="s">
        <v>145</v>
      </c>
      <c r="C392" s="179">
        <v>2022</v>
      </c>
      <c r="D392" s="61" t="s">
        <v>3</v>
      </c>
      <c r="E392" s="62">
        <f>SUM(E393:E397)</f>
        <v>30718.196080000002</v>
      </c>
      <c r="F392" s="62">
        <f>SUM(F393:F397)</f>
        <v>29182.29608</v>
      </c>
      <c r="G392" s="62">
        <f>SUM(G393:G397)</f>
        <v>0</v>
      </c>
      <c r="H392" s="62">
        <f>SUM(H393:H397)</f>
        <v>1535.9</v>
      </c>
      <c r="I392" s="62">
        <f>SUM(I393:I397)</f>
        <v>0</v>
      </c>
      <c r="J392" s="178" t="s">
        <v>309</v>
      </c>
      <c r="K392" s="179" t="s">
        <v>108</v>
      </c>
      <c r="L392" s="179" t="s">
        <v>103</v>
      </c>
      <c r="M392" s="175" t="s">
        <v>143</v>
      </c>
      <c r="N392" s="253" t="s">
        <v>409</v>
      </c>
      <c r="O392" s="68" t="s">
        <v>3</v>
      </c>
      <c r="P392" s="71">
        <f>SUM(P393:P397)</f>
        <v>60224.388449999999</v>
      </c>
      <c r="Q392" s="71">
        <f t="shared" ref="Q392:T392" si="172">SUM(Q393:Q397)</f>
        <v>57213.169029999997</v>
      </c>
      <c r="R392" s="71">
        <f t="shared" si="172"/>
        <v>0</v>
      </c>
      <c r="S392" s="71">
        <f t="shared" si="172"/>
        <v>3011.2194199999999</v>
      </c>
      <c r="T392" s="71">
        <f t="shared" si="172"/>
        <v>0</v>
      </c>
    </row>
    <row r="393" spans="1:20" s="60" customFormat="1" x14ac:dyDescent="0.2">
      <c r="A393" s="145"/>
      <c r="B393" s="145"/>
      <c r="C393" s="145"/>
      <c r="D393" s="61">
        <v>2021</v>
      </c>
      <c r="E393" s="62">
        <f>SUM(F393:I393)</f>
        <v>0</v>
      </c>
      <c r="F393" s="62">
        <v>0</v>
      </c>
      <c r="G393" s="62">
        <v>0</v>
      </c>
      <c r="H393" s="62">
        <v>0</v>
      </c>
      <c r="I393" s="62">
        <v>0</v>
      </c>
      <c r="J393" s="147"/>
      <c r="K393" s="150"/>
      <c r="L393" s="150"/>
      <c r="M393" s="153"/>
      <c r="N393" s="253"/>
      <c r="O393" s="68">
        <v>2021</v>
      </c>
      <c r="P393" s="58">
        <v>0</v>
      </c>
      <c r="Q393" s="58">
        <v>0</v>
      </c>
      <c r="R393" s="58">
        <v>0</v>
      </c>
      <c r="S393" s="58">
        <v>0</v>
      </c>
      <c r="T393" s="58">
        <v>0</v>
      </c>
    </row>
    <row r="394" spans="1:20" s="60" customFormat="1" ht="46.5" customHeight="1" x14ac:dyDescent="0.2">
      <c r="A394" s="145"/>
      <c r="B394" s="145"/>
      <c r="C394" s="145"/>
      <c r="D394" s="61">
        <v>2022</v>
      </c>
      <c r="E394" s="62">
        <f>SUM(F394:I394)</f>
        <v>30718.196080000002</v>
      </c>
      <c r="F394" s="62">
        <v>29182.29608</v>
      </c>
      <c r="G394" s="62">
        <v>0</v>
      </c>
      <c r="H394" s="62">
        <v>1535.9</v>
      </c>
      <c r="I394" s="62">
        <v>0</v>
      </c>
      <c r="J394" s="147"/>
      <c r="K394" s="150"/>
      <c r="L394" s="150"/>
      <c r="M394" s="153"/>
      <c r="N394" s="253"/>
      <c r="O394" s="68">
        <v>2022</v>
      </c>
      <c r="P394" s="58">
        <v>60224.388449999999</v>
      </c>
      <c r="Q394" s="58">
        <v>57213.169029999997</v>
      </c>
      <c r="R394" s="58">
        <v>0</v>
      </c>
      <c r="S394" s="58">
        <v>3011.2194199999999</v>
      </c>
      <c r="T394" s="58">
        <v>0</v>
      </c>
    </row>
    <row r="395" spans="1:20" s="60" customFormat="1" ht="38.25" customHeight="1" x14ac:dyDescent="0.2">
      <c r="A395" s="145"/>
      <c r="B395" s="145"/>
      <c r="C395" s="145"/>
      <c r="D395" s="61">
        <v>2023</v>
      </c>
      <c r="E395" s="62">
        <f>SUM(F395:I395)</f>
        <v>0</v>
      </c>
      <c r="F395" s="62">
        <v>0</v>
      </c>
      <c r="G395" s="62">
        <v>0</v>
      </c>
      <c r="H395" s="62">
        <v>0</v>
      </c>
      <c r="I395" s="62">
        <v>0</v>
      </c>
      <c r="J395" s="147"/>
      <c r="K395" s="150"/>
      <c r="L395" s="150"/>
      <c r="M395" s="153"/>
      <c r="N395" s="253"/>
      <c r="O395" s="68">
        <v>2023</v>
      </c>
      <c r="P395" s="58">
        <v>0</v>
      </c>
      <c r="Q395" s="58"/>
      <c r="R395" s="58"/>
      <c r="S395" s="58"/>
      <c r="T395" s="58"/>
    </row>
    <row r="396" spans="1:20" s="60" customFormat="1" ht="80.25" customHeight="1" x14ac:dyDescent="0.2">
      <c r="A396" s="145"/>
      <c r="B396" s="145"/>
      <c r="C396" s="145"/>
      <c r="D396" s="61">
        <v>2024</v>
      </c>
      <c r="E396" s="62">
        <f>SUM(F396:I396)</f>
        <v>0</v>
      </c>
      <c r="F396" s="62">
        <v>0</v>
      </c>
      <c r="G396" s="62">
        <v>0</v>
      </c>
      <c r="H396" s="62">
        <v>0</v>
      </c>
      <c r="I396" s="62">
        <v>0</v>
      </c>
      <c r="J396" s="147"/>
      <c r="K396" s="150"/>
      <c r="L396" s="150"/>
      <c r="M396" s="153"/>
      <c r="N396" s="253"/>
      <c r="O396" s="68">
        <v>2024</v>
      </c>
      <c r="P396" s="58">
        <v>0</v>
      </c>
      <c r="Q396" s="58"/>
      <c r="R396" s="58"/>
      <c r="S396" s="58"/>
      <c r="T396" s="58"/>
    </row>
    <row r="397" spans="1:20" s="60" customFormat="1" ht="168" customHeight="1" x14ac:dyDescent="0.2">
      <c r="A397" s="146"/>
      <c r="B397" s="146"/>
      <c r="C397" s="146"/>
      <c r="D397" s="61">
        <v>2025</v>
      </c>
      <c r="E397" s="62">
        <f>SUM(F397:I397)</f>
        <v>0</v>
      </c>
      <c r="F397" s="62">
        <v>0</v>
      </c>
      <c r="G397" s="62">
        <v>0</v>
      </c>
      <c r="H397" s="62">
        <v>0</v>
      </c>
      <c r="I397" s="62">
        <v>0</v>
      </c>
      <c r="J397" s="149"/>
      <c r="K397" s="151"/>
      <c r="L397" s="151"/>
      <c r="M397" s="154"/>
      <c r="N397" s="253"/>
      <c r="O397" s="92">
        <v>2025</v>
      </c>
      <c r="P397" s="124">
        <v>0</v>
      </c>
      <c r="Q397" s="58"/>
      <c r="R397" s="58"/>
      <c r="S397" s="58"/>
      <c r="T397" s="58"/>
    </row>
    <row r="398" spans="1:20" s="60" customFormat="1" x14ac:dyDescent="0.2">
      <c r="A398" s="177" t="s">
        <v>182</v>
      </c>
      <c r="B398" s="186" t="s">
        <v>310</v>
      </c>
      <c r="C398" s="179" t="s">
        <v>79</v>
      </c>
      <c r="D398" s="61" t="s">
        <v>3</v>
      </c>
      <c r="E398" s="62">
        <f>E399+E400+E401+E402+E403</f>
        <v>1050</v>
      </c>
      <c r="F398" s="62">
        <f t="shared" ref="F398:I398" si="173">F399+F400+F401+F402+F403</f>
        <v>0</v>
      </c>
      <c r="G398" s="62">
        <f t="shared" si="173"/>
        <v>0</v>
      </c>
      <c r="H398" s="62">
        <f t="shared" si="173"/>
        <v>0</v>
      </c>
      <c r="I398" s="62">
        <f t="shared" si="173"/>
        <v>1050</v>
      </c>
      <c r="J398" s="178" t="s">
        <v>311</v>
      </c>
      <c r="K398" s="179" t="s">
        <v>108</v>
      </c>
      <c r="L398" s="179" t="s">
        <v>103</v>
      </c>
      <c r="M398" s="175" t="s">
        <v>143</v>
      </c>
      <c r="N398" s="170" t="s">
        <v>410</v>
      </c>
      <c r="O398" s="68" t="s">
        <v>3</v>
      </c>
      <c r="P398" s="71">
        <f>SUM(P399:P403)</f>
        <v>420</v>
      </c>
      <c r="Q398" s="71">
        <f t="shared" ref="Q398:S398" si="174">SUM(Q399:Q403)</f>
        <v>0</v>
      </c>
      <c r="R398" s="71">
        <f t="shared" si="174"/>
        <v>0</v>
      </c>
      <c r="S398" s="71">
        <f t="shared" si="174"/>
        <v>0</v>
      </c>
      <c r="T398" s="71">
        <f>SUM(T399:T403)</f>
        <v>420</v>
      </c>
    </row>
    <row r="399" spans="1:20" s="60" customFormat="1" x14ac:dyDescent="0.2">
      <c r="A399" s="145"/>
      <c r="B399" s="145"/>
      <c r="C399" s="145"/>
      <c r="D399" s="61">
        <v>2021</v>
      </c>
      <c r="E399" s="62">
        <f>F399+G399+H399+I399</f>
        <v>0</v>
      </c>
      <c r="F399" s="62">
        <v>0</v>
      </c>
      <c r="G399" s="62">
        <v>0</v>
      </c>
      <c r="H399" s="62">
        <v>0</v>
      </c>
      <c r="I399" s="62">
        <v>0</v>
      </c>
      <c r="J399" s="147"/>
      <c r="K399" s="150"/>
      <c r="L399" s="150"/>
      <c r="M399" s="153"/>
      <c r="N399" s="170"/>
      <c r="O399" s="68">
        <v>2021</v>
      </c>
      <c r="P399" s="58">
        <f t="shared" ref="P399:P403" si="175">SUM(Q399:T399)</f>
        <v>420</v>
      </c>
      <c r="Q399" s="58">
        <v>0</v>
      </c>
      <c r="R399" s="58">
        <v>0</v>
      </c>
      <c r="S399" s="58">
        <v>0</v>
      </c>
      <c r="T399" s="58">
        <v>420</v>
      </c>
    </row>
    <row r="400" spans="1:20" s="60" customFormat="1" x14ac:dyDescent="0.2">
      <c r="A400" s="145"/>
      <c r="B400" s="145"/>
      <c r="C400" s="145"/>
      <c r="D400" s="61">
        <v>2022</v>
      </c>
      <c r="E400" s="62">
        <f t="shared" ref="E400:E403" si="176">F400+G400+H400+I400</f>
        <v>1050</v>
      </c>
      <c r="F400" s="62">
        <v>0</v>
      </c>
      <c r="G400" s="62">
        <v>0</v>
      </c>
      <c r="H400" s="62">
        <v>0</v>
      </c>
      <c r="I400" s="62">
        <v>1050</v>
      </c>
      <c r="J400" s="147"/>
      <c r="K400" s="150"/>
      <c r="L400" s="150"/>
      <c r="M400" s="153"/>
      <c r="N400" s="170"/>
      <c r="O400" s="68">
        <v>2022</v>
      </c>
      <c r="P400" s="58">
        <f t="shared" si="175"/>
        <v>0</v>
      </c>
      <c r="Q400" s="58">
        <v>0</v>
      </c>
      <c r="R400" s="58">
        <v>0</v>
      </c>
      <c r="S400" s="58">
        <v>0</v>
      </c>
      <c r="T400" s="58">
        <v>0</v>
      </c>
    </row>
    <row r="401" spans="1:20" s="60" customFormat="1" x14ac:dyDescent="0.2">
      <c r="A401" s="145"/>
      <c r="B401" s="145"/>
      <c r="C401" s="145"/>
      <c r="D401" s="61">
        <v>2023</v>
      </c>
      <c r="E401" s="62">
        <f t="shared" si="176"/>
        <v>0</v>
      </c>
      <c r="F401" s="62">
        <v>0</v>
      </c>
      <c r="G401" s="62">
        <v>0</v>
      </c>
      <c r="H401" s="62">
        <v>0</v>
      </c>
      <c r="I401" s="62">
        <v>0</v>
      </c>
      <c r="J401" s="147"/>
      <c r="K401" s="150"/>
      <c r="L401" s="150"/>
      <c r="M401" s="153"/>
      <c r="N401" s="170"/>
      <c r="O401" s="68">
        <v>2023</v>
      </c>
      <c r="P401" s="58">
        <f t="shared" si="175"/>
        <v>0</v>
      </c>
      <c r="Q401" s="118"/>
      <c r="R401" s="118"/>
      <c r="S401" s="118"/>
      <c r="T401" s="119"/>
    </row>
    <row r="402" spans="1:20" s="60" customFormat="1" x14ac:dyDescent="0.2">
      <c r="A402" s="145"/>
      <c r="B402" s="145"/>
      <c r="C402" s="145"/>
      <c r="D402" s="61">
        <v>2024</v>
      </c>
      <c r="E402" s="62">
        <f t="shared" si="176"/>
        <v>0</v>
      </c>
      <c r="F402" s="62">
        <v>0</v>
      </c>
      <c r="G402" s="62">
        <v>0</v>
      </c>
      <c r="H402" s="62">
        <v>0</v>
      </c>
      <c r="I402" s="62">
        <v>0</v>
      </c>
      <c r="J402" s="147"/>
      <c r="K402" s="150"/>
      <c r="L402" s="150"/>
      <c r="M402" s="153"/>
      <c r="N402" s="170"/>
      <c r="O402" s="68">
        <v>2024</v>
      </c>
      <c r="P402" s="58">
        <f t="shared" si="175"/>
        <v>0</v>
      </c>
      <c r="Q402" s="118"/>
      <c r="R402" s="118"/>
      <c r="S402" s="118"/>
      <c r="T402" s="119"/>
    </row>
    <row r="403" spans="1:20" s="60" customFormat="1" ht="14.25" customHeight="1" x14ac:dyDescent="0.2">
      <c r="A403" s="146"/>
      <c r="B403" s="146"/>
      <c r="C403" s="146"/>
      <c r="D403" s="61">
        <v>2025</v>
      </c>
      <c r="E403" s="62">
        <f t="shared" si="176"/>
        <v>0</v>
      </c>
      <c r="F403" s="62">
        <v>0</v>
      </c>
      <c r="G403" s="62">
        <v>0</v>
      </c>
      <c r="H403" s="62">
        <v>0</v>
      </c>
      <c r="I403" s="62">
        <v>0</v>
      </c>
      <c r="J403" s="149"/>
      <c r="K403" s="151"/>
      <c r="L403" s="151"/>
      <c r="M403" s="154"/>
      <c r="N403" s="170"/>
      <c r="O403" s="92">
        <v>2025</v>
      </c>
      <c r="P403" s="124">
        <f t="shared" si="175"/>
        <v>0</v>
      </c>
      <c r="Q403" s="118"/>
      <c r="R403" s="118"/>
      <c r="S403" s="118"/>
      <c r="T403" s="119"/>
    </row>
    <row r="404" spans="1:20" s="60" customFormat="1" ht="14.25" customHeight="1" x14ac:dyDescent="0.2">
      <c r="A404" s="177" t="s">
        <v>183</v>
      </c>
      <c r="B404" s="178" t="s">
        <v>93</v>
      </c>
      <c r="C404" s="179" t="s">
        <v>9</v>
      </c>
      <c r="D404" s="61" t="s">
        <v>3</v>
      </c>
      <c r="E404" s="62">
        <f>SUM(E405:E409)</f>
        <v>230000</v>
      </c>
      <c r="F404" s="62">
        <f>SUM(F405:F409)</f>
        <v>0</v>
      </c>
      <c r="G404" s="62">
        <f>SUM(G405:G409)</f>
        <v>0</v>
      </c>
      <c r="H404" s="62">
        <f>SUM(H405:H409)</f>
        <v>0</v>
      </c>
      <c r="I404" s="62">
        <f>SUM(I405:I409)</f>
        <v>230000</v>
      </c>
      <c r="J404" s="214" t="s">
        <v>312</v>
      </c>
      <c r="K404" s="179" t="s">
        <v>106</v>
      </c>
      <c r="L404" s="179" t="s">
        <v>111</v>
      </c>
      <c r="M404" s="175" t="s">
        <v>313</v>
      </c>
      <c r="N404" s="170" t="s">
        <v>411</v>
      </c>
      <c r="O404" s="68" t="s">
        <v>3</v>
      </c>
      <c r="P404" s="71">
        <f>SUM(P405:P409)</f>
        <v>46000</v>
      </c>
      <c r="Q404" s="71">
        <f t="shared" ref="Q404:T404" si="177">SUM(Q405:Q409)</f>
        <v>0</v>
      </c>
      <c r="R404" s="71">
        <f t="shared" si="177"/>
        <v>0</v>
      </c>
      <c r="S404" s="71">
        <f t="shared" si="177"/>
        <v>0</v>
      </c>
      <c r="T404" s="71">
        <f t="shared" si="177"/>
        <v>46000</v>
      </c>
    </row>
    <row r="405" spans="1:20" s="60" customFormat="1" x14ac:dyDescent="0.2">
      <c r="A405" s="145"/>
      <c r="B405" s="145"/>
      <c r="C405" s="145"/>
      <c r="D405" s="61">
        <v>2021</v>
      </c>
      <c r="E405" s="62">
        <f>SUM(F405:I405)</f>
        <v>46000</v>
      </c>
      <c r="F405" s="62">
        <v>0</v>
      </c>
      <c r="G405" s="62">
        <v>0</v>
      </c>
      <c r="H405" s="62">
        <v>0</v>
      </c>
      <c r="I405" s="62">
        <v>46000</v>
      </c>
      <c r="J405" s="215"/>
      <c r="K405" s="150"/>
      <c r="L405" s="150"/>
      <c r="M405" s="153"/>
      <c r="N405" s="170"/>
      <c r="O405" s="68">
        <v>2021</v>
      </c>
      <c r="P405" s="58">
        <f>SUM(Q405:T405)</f>
        <v>46000</v>
      </c>
      <c r="Q405" s="58">
        <v>0</v>
      </c>
      <c r="R405" s="58">
        <v>0</v>
      </c>
      <c r="S405" s="58">
        <v>0</v>
      </c>
      <c r="T405" s="58">
        <v>46000</v>
      </c>
    </row>
    <row r="406" spans="1:20" s="60" customFormat="1" ht="123.75" x14ac:dyDescent="0.2">
      <c r="A406" s="145"/>
      <c r="B406" s="145"/>
      <c r="C406" s="145"/>
      <c r="D406" s="61">
        <v>2022</v>
      </c>
      <c r="E406" s="62">
        <f>SUM(F406:I406)</f>
        <v>46000</v>
      </c>
      <c r="F406" s="62">
        <v>0</v>
      </c>
      <c r="G406" s="62">
        <v>0</v>
      </c>
      <c r="H406" s="62">
        <v>0</v>
      </c>
      <c r="I406" s="62">
        <v>46000</v>
      </c>
      <c r="J406" s="215"/>
      <c r="K406" s="150"/>
      <c r="L406" s="150"/>
      <c r="M406" s="153"/>
      <c r="N406" s="170"/>
      <c r="O406" s="68">
        <v>2022</v>
      </c>
      <c r="P406" s="75">
        <v>0</v>
      </c>
      <c r="Q406" s="105">
        <v>0</v>
      </c>
      <c r="R406" s="105">
        <v>0</v>
      </c>
      <c r="S406" s="105">
        <v>0</v>
      </c>
      <c r="T406" s="87" t="s">
        <v>332</v>
      </c>
    </row>
    <row r="407" spans="1:20" s="60" customFormat="1" ht="132.75" customHeight="1" x14ac:dyDescent="0.2">
      <c r="A407" s="145"/>
      <c r="B407" s="145"/>
      <c r="C407" s="145"/>
      <c r="D407" s="61">
        <v>2023</v>
      </c>
      <c r="E407" s="62">
        <f>SUM(F407:I407)</f>
        <v>46000</v>
      </c>
      <c r="F407" s="62">
        <v>0</v>
      </c>
      <c r="G407" s="62">
        <v>0</v>
      </c>
      <c r="H407" s="62">
        <v>0</v>
      </c>
      <c r="I407" s="62">
        <v>46000</v>
      </c>
      <c r="J407" s="215"/>
      <c r="K407" s="150"/>
      <c r="L407" s="150"/>
      <c r="M407" s="153"/>
      <c r="N407" s="170"/>
      <c r="O407" s="68">
        <v>2023</v>
      </c>
      <c r="P407" s="75">
        <v>0</v>
      </c>
      <c r="Q407" s="118"/>
      <c r="R407" s="118"/>
      <c r="S407" s="118"/>
      <c r="T407" s="74"/>
    </row>
    <row r="408" spans="1:20" s="60" customFormat="1" ht="132.75" customHeight="1" x14ac:dyDescent="0.2">
      <c r="A408" s="145"/>
      <c r="B408" s="145"/>
      <c r="C408" s="145"/>
      <c r="D408" s="61">
        <v>2024</v>
      </c>
      <c r="E408" s="62">
        <f>SUM(F408:I408)</f>
        <v>46000</v>
      </c>
      <c r="F408" s="62">
        <v>0</v>
      </c>
      <c r="G408" s="62">
        <v>0</v>
      </c>
      <c r="H408" s="62">
        <v>0</v>
      </c>
      <c r="I408" s="62">
        <v>46000</v>
      </c>
      <c r="J408" s="215"/>
      <c r="K408" s="150"/>
      <c r="L408" s="150"/>
      <c r="M408" s="153"/>
      <c r="N408" s="170"/>
      <c r="O408" s="68">
        <v>2024</v>
      </c>
      <c r="P408" s="75">
        <v>0</v>
      </c>
      <c r="Q408" s="118"/>
      <c r="R408" s="118"/>
      <c r="S408" s="118"/>
      <c r="T408" s="74"/>
    </row>
    <row r="409" spans="1:20" s="46" customFormat="1" ht="198.75" customHeight="1" x14ac:dyDescent="0.2">
      <c r="A409" s="145"/>
      <c r="B409" s="145"/>
      <c r="C409" s="145"/>
      <c r="D409" s="78">
        <v>2025</v>
      </c>
      <c r="E409" s="79">
        <f>SUM(F409:I409)</f>
        <v>46000</v>
      </c>
      <c r="F409" s="79">
        <v>0</v>
      </c>
      <c r="G409" s="79">
        <v>0</v>
      </c>
      <c r="H409" s="79">
        <v>0</v>
      </c>
      <c r="I409" s="79">
        <v>46000</v>
      </c>
      <c r="J409" s="215"/>
      <c r="K409" s="150"/>
      <c r="L409" s="150"/>
      <c r="M409" s="153"/>
      <c r="N409" s="170"/>
      <c r="O409" s="48">
        <v>2025</v>
      </c>
      <c r="P409" s="50">
        <v>0</v>
      </c>
      <c r="Q409" s="49"/>
      <c r="R409" s="49"/>
      <c r="S409" s="49"/>
      <c r="T409" s="47"/>
    </row>
    <row r="410" spans="1:20" x14ac:dyDescent="0.2">
      <c r="A410" s="24" t="s">
        <v>94</v>
      </c>
      <c r="B410" s="221" t="s">
        <v>95</v>
      </c>
      <c r="C410" s="142"/>
      <c r="D410" s="142"/>
      <c r="E410" s="142"/>
      <c r="F410" s="142"/>
      <c r="G410" s="142"/>
      <c r="H410" s="142"/>
      <c r="I410" s="142"/>
      <c r="J410" s="142"/>
      <c r="K410" s="142"/>
      <c r="L410" s="142"/>
      <c r="M410" s="142"/>
      <c r="N410" s="219"/>
      <c r="O410" s="219"/>
      <c r="P410" s="219"/>
      <c r="Q410" s="219"/>
      <c r="R410" s="219"/>
      <c r="S410" s="219"/>
      <c r="T410" s="219"/>
    </row>
    <row r="411" spans="1:20" s="60" customFormat="1" ht="14.25" customHeight="1" x14ac:dyDescent="0.2">
      <c r="A411" s="144" t="s">
        <v>96</v>
      </c>
      <c r="B411" s="147" t="s">
        <v>314</v>
      </c>
      <c r="C411" s="148" t="s">
        <v>9</v>
      </c>
      <c r="D411" s="55" t="s">
        <v>3</v>
      </c>
      <c r="E411" s="56">
        <f>SUM(E412:E416)</f>
        <v>600000</v>
      </c>
      <c r="F411" s="56">
        <f>SUM(F412:F416)</f>
        <v>0</v>
      </c>
      <c r="G411" s="56">
        <f>SUM(G412:G416)</f>
        <v>0</v>
      </c>
      <c r="H411" s="56">
        <f>SUM(H412:H416)</f>
        <v>0</v>
      </c>
      <c r="I411" s="56">
        <f>SUM(I412:I416)</f>
        <v>600000</v>
      </c>
      <c r="J411" s="147" t="s">
        <v>315</v>
      </c>
      <c r="K411" s="148" t="s">
        <v>102</v>
      </c>
      <c r="L411" s="148" t="s">
        <v>122</v>
      </c>
      <c r="M411" s="152" t="s">
        <v>97</v>
      </c>
      <c r="N411" s="170" t="s">
        <v>337</v>
      </c>
      <c r="O411" s="68" t="s">
        <v>3</v>
      </c>
      <c r="P411" s="65">
        <f>SUM(P412:P416)</f>
        <v>0</v>
      </c>
      <c r="Q411" s="73"/>
      <c r="R411" s="73"/>
      <c r="S411" s="73"/>
      <c r="T411" s="74"/>
    </row>
    <row r="412" spans="1:20" s="60" customFormat="1" x14ac:dyDescent="0.2">
      <c r="A412" s="145"/>
      <c r="B412" s="145"/>
      <c r="C412" s="145"/>
      <c r="D412" s="61">
        <v>2021</v>
      </c>
      <c r="E412" s="62">
        <f>SUM(F412:I412)</f>
        <v>120000</v>
      </c>
      <c r="F412" s="62">
        <v>0</v>
      </c>
      <c r="G412" s="62">
        <v>0</v>
      </c>
      <c r="H412" s="62">
        <v>0</v>
      </c>
      <c r="I412" s="62">
        <v>120000</v>
      </c>
      <c r="J412" s="147"/>
      <c r="K412" s="150"/>
      <c r="L412" s="150"/>
      <c r="M412" s="153"/>
      <c r="N412" s="170"/>
      <c r="O412" s="68">
        <v>2021</v>
      </c>
      <c r="P412" s="58">
        <f t="shared" ref="P412:P416" si="178">SUM(Q412:T412)</f>
        <v>0</v>
      </c>
      <c r="Q412" s="58">
        <v>0</v>
      </c>
      <c r="R412" s="58">
        <v>0</v>
      </c>
      <c r="S412" s="58">
        <v>0</v>
      </c>
      <c r="T412" s="58">
        <v>0</v>
      </c>
    </row>
    <row r="413" spans="1:20" s="60" customFormat="1" x14ac:dyDescent="0.2">
      <c r="A413" s="145"/>
      <c r="B413" s="145"/>
      <c r="C413" s="145"/>
      <c r="D413" s="61">
        <v>2022</v>
      </c>
      <c r="E413" s="62">
        <f>SUM(F413:I413)</f>
        <v>120000</v>
      </c>
      <c r="F413" s="62">
        <v>0</v>
      </c>
      <c r="G413" s="62">
        <v>0</v>
      </c>
      <c r="H413" s="62">
        <v>0</v>
      </c>
      <c r="I413" s="62">
        <v>120000</v>
      </c>
      <c r="J413" s="147"/>
      <c r="K413" s="150"/>
      <c r="L413" s="150"/>
      <c r="M413" s="153"/>
      <c r="N413" s="170"/>
      <c r="O413" s="68">
        <v>2022</v>
      </c>
      <c r="P413" s="65">
        <f t="shared" si="178"/>
        <v>0</v>
      </c>
      <c r="Q413" s="66">
        <v>0</v>
      </c>
      <c r="R413" s="66">
        <v>0</v>
      </c>
      <c r="S413" s="66">
        <v>0</v>
      </c>
      <c r="T413" s="66">
        <v>0</v>
      </c>
    </row>
    <row r="414" spans="1:20" s="60" customFormat="1" x14ac:dyDescent="0.2">
      <c r="A414" s="145"/>
      <c r="B414" s="145"/>
      <c r="C414" s="145"/>
      <c r="D414" s="61">
        <v>2023</v>
      </c>
      <c r="E414" s="62">
        <f>SUM(F414:I414)</f>
        <v>120000</v>
      </c>
      <c r="F414" s="62">
        <v>0</v>
      </c>
      <c r="G414" s="62">
        <v>0</v>
      </c>
      <c r="H414" s="62">
        <v>0</v>
      </c>
      <c r="I414" s="62">
        <v>120000</v>
      </c>
      <c r="J414" s="147"/>
      <c r="K414" s="150"/>
      <c r="L414" s="150"/>
      <c r="M414" s="153"/>
      <c r="N414" s="170"/>
      <c r="O414" s="68">
        <v>2023</v>
      </c>
      <c r="P414" s="65">
        <f t="shared" si="178"/>
        <v>0</v>
      </c>
      <c r="Q414" s="86"/>
      <c r="R414" s="86"/>
      <c r="S414" s="86"/>
      <c r="T414" s="74"/>
    </row>
    <row r="415" spans="1:20" s="60" customFormat="1" ht="49.5" customHeight="1" x14ac:dyDescent="0.2">
      <c r="A415" s="145"/>
      <c r="B415" s="145"/>
      <c r="C415" s="145"/>
      <c r="D415" s="61">
        <v>2024</v>
      </c>
      <c r="E415" s="62">
        <f>SUM(F415:I415)</f>
        <v>120000</v>
      </c>
      <c r="F415" s="62">
        <v>0</v>
      </c>
      <c r="G415" s="62">
        <v>0</v>
      </c>
      <c r="H415" s="62">
        <v>0</v>
      </c>
      <c r="I415" s="62">
        <v>120000</v>
      </c>
      <c r="J415" s="147"/>
      <c r="K415" s="150"/>
      <c r="L415" s="150"/>
      <c r="M415" s="153"/>
      <c r="N415" s="170"/>
      <c r="O415" s="68">
        <v>2024</v>
      </c>
      <c r="P415" s="65">
        <f t="shared" si="178"/>
        <v>0</v>
      </c>
      <c r="Q415" s="86"/>
      <c r="R415" s="86"/>
      <c r="S415" s="86"/>
      <c r="T415" s="74"/>
    </row>
    <row r="416" spans="1:20" s="60" customFormat="1" ht="27.75" customHeight="1" x14ac:dyDescent="0.2">
      <c r="A416" s="146"/>
      <c r="B416" s="146"/>
      <c r="C416" s="146"/>
      <c r="D416" s="61">
        <v>2025</v>
      </c>
      <c r="E416" s="62">
        <f>SUM(F416:I416)</f>
        <v>120000</v>
      </c>
      <c r="F416" s="62">
        <v>0</v>
      </c>
      <c r="G416" s="62">
        <v>0</v>
      </c>
      <c r="H416" s="62">
        <v>0</v>
      </c>
      <c r="I416" s="62">
        <v>120000</v>
      </c>
      <c r="J416" s="149"/>
      <c r="K416" s="151"/>
      <c r="L416" s="151"/>
      <c r="M416" s="154"/>
      <c r="N416" s="170"/>
      <c r="O416" s="68">
        <v>2025</v>
      </c>
      <c r="P416" s="65">
        <f t="shared" si="178"/>
        <v>0</v>
      </c>
      <c r="Q416" s="86"/>
      <c r="R416" s="86"/>
      <c r="S416" s="86"/>
      <c r="T416" s="74"/>
    </row>
    <row r="417" spans="1:20" s="60" customFormat="1" ht="14.25" customHeight="1" x14ac:dyDescent="0.2">
      <c r="A417" s="177" t="s">
        <v>98</v>
      </c>
      <c r="B417" s="178" t="s">
        <v>99</v>
      </c>
      <c r="C417" s="179" t="s">
        <v>9</v>
      </c>
      <c r="D417" s="61" t="s">
        <v>3</v>
      </c>
      <c r="E417" s="62">
        <f>SUM(E418:E422)</f>
        <v>1394.2</v>
      </c>
      <c r="F417" s="62">
        <f>SUM(F418:F422)</f>
        <v>1394.2</v>
      </c>
      <c r="G417" s="62">
        <f>SUM(G418:G422)</f>
        <v>0</v>
      </c>
      <c r="H417" s="62">
        <f>SUM(H418:H422)</f>
        <v>0</v>
      </c>
      <c r="I417" s="62">
        <v>0</v>
      </c>
      <c r="J417" s="178" t="s">
        <v>316</v>
      </c>
      <c r="K417" s="179" t="s">
        <v>123</v>
      </c>
      <c r="L417" s="179" t="s">
        <v>122</v>
      </c>
      <c r="M417" s="175" t="s">
        <v>317</v>
      </c>
      <c r="N417" s="170" t="s">
        <v>338</v>
      </c>
      <c r="O417" s="68" t="s">
        <v>3</v>
      </c>
      <c r="P417" s="65">
        <f>SUM(P418:P422)</f>
        <v>624.20000000000005</v>
      </c>
      <c r="Q417" s="65">
        <f t="shared" ref="Q417:T417" si="179">SUM(Q418:Q422)</f>
        <v>624.20000000000005</v>
      </c>
      <c r="R417" s="65">
        <f t="shared" si="179"/>
        <v>0</v>
      </c>
      <c r="S417" s="65">
        <f t="shared" si="179"/>
        <v>0</v>
      </c>
      <c r="T417" s="65">
        <f t="shared" si="179"/>
        <v>0</v>
      </c>
    </row>
    <row r="418" spans="1:20" s="60" customFormat="1" x14ac:dyDescent="0.2">
      <c r="A418" s="145"/>
      <c r="B418" s="145"/>
      <c r="C418" s="145"/>
      <c r="D418" s="61">
        <v>2021</v>
      </c>
      <c r="E418" s="62">
        <f>SUM(F418:I418)</f>
        <v>624.20000000000005</v>
      </c>
      <c r="F418" s="62">
        <v>624.20000000000005</v>
      </c>
      <c r="G418" s="62">
        <v>0</v>
      </c>
      <c r="H418" s="62">
        <v>0</v>
      </c>
      <c r="I418" s="62">
        <v>0</v>
      </c>
      <c r="J418" s="147"/>
      <c r="K418" s="150"/>
      <c r="L418" s="150"/>
      <c r="M418" s="153"/>
      <c r="N418" s="170"/>
      <c r="O418" s="68">
        <v>2021</v>
      </c>
      <c r="P418" s="58">
        <f t="shared" ref="P418:P422" si="180">SUM(Q418:T418)</f>
        <v>624.20000000000005</v>
      </c>
      <c r="Q418" s="63">
        <v>624.20000000000005</v>
      </c>
      <c r="R418" s="63">
        <v>0</v>
      </c>
      <c r="S418" s="63">
        <v>0</v>
      </c>
      <c r="T418" s="64">
        <v>0</v>
      </c>
    </row>
    <row r="419" spans="1:20" s="60" customFormat="1" x14ac:dyDescent="0.2">
      <c r="A419" s="145"/>
      <c r="B419" s="145"/>
      <c r="C419" s="145"/>
      <c r="D419" s="61">
        <v>2022</v>
      </c>
      <c r="E419" s="62">
        <f>SUM(F419:I419)</f>
        <v>770</v>
      </c>
      <c r="F419" s="62">
        <v>770</v>
      </c>
      <c r="G419" s="62">
        <v>0</v>
      </c>
      <c r="H419" s="62">
        <v>0</v>
      </c>
      <c r="I419" s="62">
        <v>0</v>
      </c>
      <c r="J419" s="147"/>
      <c r="K419" s="150"/>
      <c r="L419" s="150"/>
      <c r="M419" s="153"/>
      <c r="N419" s="170"/>
      <c r="O419" s="68">
        <v>2022</v>
      </c>
      <c r="P419" s="65">
        <f t="shared" si="180"/>
        <v>0</v>
      </c>
      <c r="Q419" s="66">
        <v>0</v>
      </c>
      <c r="R419" s="66">
        <v>0</v>
      </c>
      <c r="S419" s="66">
        <v>0</v>
      </c>
      <c r="T419" s="66">
        <v>0</v>
      </c>
    </row>
    <row r="420" spans="1:20" s="60" customFormat="1" ht="45" customHeight="1" x14ac:dyDescent="0.2">
      <c r="A420" s="145"/>
      <c r="B420" s="145"/>
      <c r="C420" s="145"/>
      <c r="D420" s="61">
        <v>2023</v>
      </c>
      <c r="E420" s="62">
        <f>SUM(F420:I420)</f>
        <v>0</v>
      </c>
      <c r="F420" s="62">
        <v>0</v>
      </c>
      <c r="G420" s="62">
        <v>0</v>
      </c>
      <c r="H420" s="62">
        <v>0</v>
      </c>
      <c r="I420" s="62">
        <v>0</v>
      </c>
      <c r="J420" s="147"/>
      <c r="K420" s="150"/>
      <c r="L420" s="150"/>
      <c r="M420" s="153"/>
      <c r="N420" s="170"/>
      <c r="O420" s="68">
        <v>2023</v>
      </c>
      <c r="P420" s="65">
        <f t="shared" si="180"/>
        <v>0</v>
      </c>
      <c r="Q420" s="86"/>
      <c r="R420" s="86"/>
      <c r="S420" s="86"/>
      <c r="T420" s="74"/>
    </row>
    <row r="421" spans="1:20" s="60" customFormat="1" ht="36" customHeight="1" x14ac:dyDescent="0.2">
      <c r="A421" s="145"/>
      <c r="B421" s="145"/>
      <c r="C421" s="145"/>
      <c r="D421" s="61">
        <v>2024</v>
      </c>
      <c r="E421" s="62">
        <f>SUM(F421:I421)</f>
        <v>0</v>
      </c>
      <c r="F421" s="62">
        <v>0</v>
      </c>
      <c r="G421" s="62">
        <v>0</v>
      </c>
      <c r="H421" s="62">
        <v>0</v>
      </c>
      <c r="I421" s="62">
        <v>0</v>
      </c>
      <c r="J421" s="147"/>
      <c r="K421" s="150"/>
      <c r="L421" s="150"/>
      <c r="M421" s="153"/>
      <c r="N421" s="170"/>
      <c r="O421" s="68">
        <v>2024</v>
      </c>
      <c r="P421" s="65">
        <f t="shared" si="180"/>
        <v>0</v>
      </c>
      <c r="Q421" s="86"/>
      <c r="R421" s="86"/>
      <c r="S421" s="86"/>
      <c r="T421" s="74"/>
    </row>
    <row r="422" spans="1:20" s="60" customFormat="1" ht="44.25" customHeight="1" x14ac:dyDescent="0.2">
      <c r="A422" s="146"/>
      <c r="B422" s="146"/>
      <c r="C422" s="146"/>
      <c r="D422" s="61">
        <v>2025</v>
      </c>
      <c r="E422" s="62">
        <f>SUM(F422:I422)</f>
        <v>0</v>
      </c>
      <c r="F422" s="62">
        <v>0</v>
      </c>
      <c r="G422" s="62">
        <v>0</v>
      </c>
      <c r="H422" s="62">
        <v>0</v>
      </c>
      <c r="I422" s="62">
        <v>0</v>
      </c>
      <c r="J422" s="149"/>
      <c r="K422" s="151"/>
      <c r="L422" s="151"/>
      <c r="M422" s="154"/>
      <c r="N422" s="170"/>
      <c r="O422" s="68">
        <v>2025</v>
      </c>
      <c r="P422" s="65">
        <f t="shared" si="180"/>
        <v>0</v>
      </c>
      <c r="Q422" s="86"/>
      <c r="R422" s="86"/>
      <c r="S422" s="86"/>
      <c r="T422" s="74"/>
    </row>
    <row r="423" spans="1:20" ht="105.75" customHeight="1" x14ac:dyDescent="0.2">
      <c r="A423" s="200" t="s">
        <v>100</v>
      </c>
      <c r="B423" s="194" t="s">
        <v>101</v>
      </c>
      <c r="C423" s="195" t="s">
        <v>15</v>
      </c>
      <c r="D423" s="19" t="s">
        <v>3</v>
      </c>
      <c r="E423" s="20">
        <f>SUM(E424:E428)</f>
        <v>0</v>
      </c>
      <c r="F423" s="20">
        <f>SUM(F424:F428)</f>
        <v>0</v>
      </c>
      <c r="G423" s="20">
        <f>SUM(G424:G428)</f>
        <v>0</v>
      </c>
      <c r="H423" s="20">
        <f>SUM(H424:H428)</f>
        <v>0</v>
      </c>
      <c r="I423" s="20">
        <v>0</v>
      </c>
      <c r="J423" s="194" t="s">
        <v>318</v>
      </c>
      <c r="K423" s="195" t="s">
        <v>185</v>
      </c>
      <c r="L423" s="195" t="s">
        <v>186</v>
      </c>
      <c r="M423" s="213" t="s">
        <v>319</v>
      </c>
      <c r="N423" s="225" t="s">
        <v>338</v>
      </c>
      <c r="O423" s="22" t="s">
        <v>3</v>
      </c>
      <c r="P423" s="13">
        <f>SUM(P424:P428)</f>
        <v>0</v>
      </c>
      <c r="Q423" s="13">
        <f t="shared" ref="Q423:T423" si="181">SUM(Q424:Q428)</f>
        <v>0</v>
      </c>
      <c r="R423" s="13">
        <f t="shared" si="181"/>
        <v>0</v>
      </c>
      <c r="S423" s="13">
        <f t="shared" si="181"/>
        <v>0</v>
      </c>
      <c r="T423" s="13">
        <f t="shared" si="181"/>
        <v>0</v>
      </c>
    </row>
    <row r="424" spans="1:20" x14ac:dyDescent="0.2">
      <c r="A424" s="192"/>
      <c r="B424" s="192"/>
      <c r="C424" s="192"/>
      <c r="D424" s="19">
        <v>2021</v>
      </c>
      <c r="E424" s="20">
        <f>SUM(F424:I424)</f>
        <v>0</v>
      </c>
      <c r="F424" s="20">
        <v>0</v>
      </c>
      <c r="G424" s="20">
        <v>0</v>
      </c>
      <c r="H424" s="20">
        <v>0</v>
      </c>
      <c r="I424" s="20">
        <v>0</v>
      </c>
      <c r="J424" s="196"/>
      <c r="K424" s="198"/>
      <c r="L424" s="198"/>
      <c r="M424" s="157"/>
      <c r="N424" s="225"/>
      <c r="O424" s="22">
        <v>2021</v>
      </c>
      <c r="P424" s="18">
        <f t="shared" ref="P424:P428" si="182">SUM(Q424:T424)</f>
        <v>0</v>
      </c>
      <c r="Q424" s="18">
        <v>0</v>
      </c>
      <c r="R424" s="18">
        <f t="shared" ref="R424" si="183">SUM(S424:V424)</f>
        <v>0</v>
      </c>
      <c r="S424" s="18">
        <f t="shared" ref="S424" si="184">SUM(T424:W424)</f>
        <v>0</v>
      </c>
      <c r="T424" s="33">
        <v>0</v>
      </c>
    </row>
    <row r="425" spans="1:20" x14ac:dyDescent="0.2">
      <c r="A425" s="192"/>
      <c r="B425" s="192"/>
      <c r="C425" s="192"/>
      <c r="D425" s="19">
        <v>2022</v>
      </c>
      <c r="E425" s="20">
        <f>SUM(F425:I425)</f>
        <v>0</v>
      </c>
      <c r="F425" s="20">
        <v>0</v>
      </c>
      <c r="G425" s="20">
        <v>0</v>
      </c>
      <c r="H425" s="20">
        <v>0</v>
      </c>
      <c r="I425" s="20">
        <v>0</v>
      </c>
      <c r="J425" s="196"/>
      <c r="K425" s="198"/>
      <c r="L425" s="198"/>
      <c r="M425" s="157"/>
      <c r="N425" s="225"/>
      <c r="O425" s="22">
        <v>2022</v>
      </c>
      <c r="P425" s="13">
        <f t="shared" si="182"/>
        <v>0</v>
      </c>
      <c r="Q425" s="38">
        <v>0</v>
      </c>
      <c r="R425" s="38">
        <v>0</v>
      </c>
      <c r="S425" s="38">
        <v>0</v>
      </c>
      <c r="T425" s="38">
        <v>0</v>
      </c>
    </row>
    <row r="426" spans="1:20" x14ac:dyDescent="0.2">
      <c r="A426" s="192"/>
      <c r="B426" s="192"/>
      <c r="C426" s="192"/>
      <c r="D426" s="19">
        <v>2023</v>
      </c>
      <c r="E426" s="20">
        <f>SUM(F426:I426)</f>
        <v>0</v>
      </c>
      <c r="F426" s="20">
        <v>0</v>
      </c>
      <c r="G426" s="20">
        <v>0</v>
      </c>
      <c r="H426" s="20">
        <v>0</v>
      </c>
      <c r="I426" s="20">
        <v>0</v>
      </c>
      <c r="J426" s="196"/>
      <c r="K426" s="198"/>
      <c r="L426" s="198"/>
      <c r="M426" s="157"/>
      <c r="N426" s="225"/>
      <c r="O426" s="22">
        <v>2023</v>
      </c>
      <c r="P426" s="13">
        <f t="shared" si="182"/>
        <v>0</v>
      </c>
      <c r="Q426" s="16"/>
      <c r="R426" s="16"/>
      <c r="S426" s="16"/>
      <c r="T426" s="17"/>
    </row>
    <row r="427" spans="1:20" x14ac:dyDescent="0.2">
      <c r="A427" s="192"/>
      <c r="B427" s="192"/>
      <c r="C427" s="192"/>
      <c r="D427" s="19">
        <v>2024</v>
      </c>
      <c r="E427" s="20">
        <f>SUM(F427:I427)</f>
        <v>0</v>
      </c>
      <c r="F427" s="20">
        <v>0</v>
      </c>
      <c r="G427" s="20">
        <v>0</v>
      </c>
      <c r="H427" s="20">
        <v>0</v>
      </c>
      <c r="I427" s="20">
        <v>0</v>
      </c>
      <c r="J427" s="196"/>
      <c r="K427" s="198"/>
      <c r="L427" s="198"/>
      <c r="M427" s="157"/>
      <c r="N427" s="225"/>
      <c r="O427" s="22">
        <v>2024</v>
      </c>
      <c r="P427" s="13">
        <f t="shared" si="182"/>
        <v>0</v>
      </c>
      <c r="Q427" s="16"/>
      <c r="R427" s="16"/>
      <c r="S427" s="16"/>
      <c r="T427" s="17"/>
    </row>
    <row r="428" spans="1:20" ht="27.75" customHeight="1" x14ac:dyDescent="0.2">
      <c r="A428" s="193"/>
      <c r="B428" s="193"/>
      <c r="C428" s="193"/>
      <c r="D428" s="19">
        <v>2025</v>
      </c>
      <c r="E428" s="20">
        <f>SUM(F428:I428)</f>
        <v>0</v>
      </c>
      <c r="F428" s="20">
        <v>0</v>
      </c>
      <c r="G428" s="20">
        <v>0</v>
      </c>
      <c r="H428" s="20">
        <v>0</v>
      </c>
      <c r="I428" s="20">
        <v>0</v>
      </c>
      <c r="J428" s="197"/>
      <c r="K428" s="199"/>
      <c r="L428" s="199"/>
      <c r="M428" s="161"/>
      <c r="N428" s="225"/>
      <c r="O428" s="22">
        <v>2025</v>
      </c>
      <c r="P428" s="13">
        <f t="shared" si="182"/>
        <v>0</v>
      </c>
      <c r="Q428" s="16"/>
      <c r="R428" s="16"/>
      <c r="S428" s="16"/>
      <c r="T428" s="17"/>
    </row>
    <row r="429" spans="1:20" x14ac:dyDescent="0.2">
      <c r="A429" s="35"/>
      <c r="D429" s="35"/>
      <c r="E429" s="35"/>
      <c r="F429" s="35"/>
      <c r="G429" s="35"/>
      <c r="H429" s="35"/>
      <c r="I429" s="35"/>
      <c r="J429" s="35"/>
      <c r="K429" s="35"/>
      <c r="L429" s="35"/>
      <c r="M429" s="35"/>
      <c r="O429" s="35"/>
      <c r="P429" s="39"/>
      <c r="Q429" s="39"/>
      <c r="R429" s="39"/>
      <c r="S429" s="39"/>
      <c r="T429" s="39"/>
    </row>
    <row r="430" spans="1:20" x14ac:dyDescent="0.2">
      <c r="A430" s="35"/>
      <c r="D430" s="35"/>
      <c r="E430" s="35"/>
      <c r="F430" s="35"/>
      <c r="G430" s="35"/>
      <c r="H430" s="35"/>
      <c r="I430" s="35"/>
      <c r="J430" s="35"/>
      <c r="K430" s="35"/>
      <c r="L430" s="35"/>
      <c r="M430" s="35"/>
      <c r="O430" s="35"/>
      <c r="P430" s="39"/>
      <c r="Q430" s="39"/>
      <c r="R430" s="39"/>
      <c r="S430" s="39"/>
      <c r="T430" s="39"/>
    </row>
    <row r="431" spans="1:20" x14ac:dyDescent="0.2">
      <c r="A431" s="35"/>
      <c r="D431" s="35"/>
      <c r="E431" s="35"/>
      <c r="F431" s="35"/>
      <c r="G431" s="35"/>
      <c r="H431" s="35"/>
      <c r="I431" s="35"/>
      <c r="J431" s="35"/>
      <c r="K431" s="35"/>
      <c r="L431" s="35"/>
      <c r="M431" s="35"/>
      <c r="O431" s="35"/>
      <c r="P431" s="39"/>
      <c r="Q431" s="39"/>
      <c r="R431" s="39"/>
      <c r="S431" s="39"/>
      <c r="T431" s="39"/>
    </row>
    <row r="432" spans="1:20" x14ac:dyDescent="0.2">
      <c r="A432" s="35"/>
    </row>
    <row r="435" spans="8:10" ht="33.75" customHeight="1" x14ac:dyDescent="0.2">
      <c r="H435" s="37"/>
      <c r="I435" s="37"/>
      <c r="J435" s="37"/>
    </row>
    <row r="436" spans="8:10" ht="95.25" customHeight="1" x14ac:dyDescent="0.2">
      <c r="I436" s="3"/>
    </row>
  </sheetData>
  <autoFilter ref="A5:U428"/>
  <mergeCells count="574">
    <mergeCell ref="U4:U5"/>
    <mergeCell ref="N411:N416"/>
    <mergeCell ref="N417:N422"/>
    <mergeCell ref="N423:N428"/>
    <mergeCell ref="N362:N367"/>
    <mergeCell ref="N368:N373"/>
    <mergeCell ref="N374:N379"/>
    <mergeCell ref="N380:N385"/>
    <mergeCell ref="N386:N391"/>
    <mergeCell ref="N392:N397"/>
    <mergeCell ref="N398:N403"/>
    <mergeCell ref="N404:N409"/>
    <mergeCell ref="B410:T410"/>
    <mergeCell ref="B398:B403"/>
    <mergeCell ref="C398:C403"/>
    <mergeCell ref="J398:J403"/>
    <mergeCell ref="K398:K403"/>
    <mergeCell ref="L398:L403"/>
    <mergeCell ref="M380:M385"/>
    <mergeCell ref="M368:M373"/>
    <mergeCell ref="M417:M422"/>
    <mergeCell ref="N313:N318"/>
    <mergeCell ref="N319:N324"/>
    <mergeCell ref="N325:N330"/>
    <mergeCell ref="N331:N336"/>
    <mergeCell ref="N337:N342"/>
    <mergeCell ref="N343:N348"/>
    <mergeCell ref="B349:T349"/>
    <mergeCell ref="N350:N355"/>
    <mergeCell ref="N356:N361"/>
    <mergeCell ref="M356:M361"/>
    <mergeCell ref="M343:M348"/>
    <mergeCell ref="M331:M336"/>
    <mergeCell ref="N270:N275"/>
    <mergeCell ref="N276:N281"/>
    <mergeCell ref="N282:N287"/>
    <mergeCell ref="N288:N293"/>
    <mergeCell ref="N294:N299"/>
    <mergeCell ref="B300:T300"/>
    <mergeCell ref="N301:N306"/>
    <mergeCell ref="N307:N312"/>
    <mergeCell ref="M307:M312"/>
    <mergeCell ref="M294:M299"/>
    <mergeCell ref="M282:M287"/>
    <mergeCell ref="M270:M275"/>
    <mergeCell ref="N216:N221"/>
    <mergeCell ref="N222:N227"/>
    <mergeCell ref="N228:N233"/>
    <mergeCell ref="N234:N239"/>
    <mergeCell ref="N240:N245"/>
    <mergeCell ref="N246:N251"/>
    <mergeCell ref="N252:N257"/>
    <mergeCell ref="N258:N263"/>
    <mergeCell ref="N264:N269"/>
    <mergeCell ref="N130:N135"/>
    <mergeCell ref="N136:N141"/>
    <mergeCell ref="N174:N179"/>
    <mergeCell ref="N180:N185"/>
    <mergeCell ref="N186:N191"/>
    <mergeCell ref="N192:N197"/>
    <mergeCell ref="N198:N203"/>
    <mergeCell ref="N204:N209"/>
    <mergeCell ref="N210:N215"/>
    <mergeCell ref="N142:N147"/>
    <mergeCell ref="N148:N153"/>
    <mergeCell ref="B154:T154"/>
    <mergeCell ref="N156:N161"/>
    <mergeCell ref="B155:T155"/>
    <mergeCell ref="N162:N167"/>
    <mergeCell ref="N168:N173"/>
    <mergeCell ref="M210:M215"/>
    <mergeCell ref="M198:M203"/>
    <mergeCell ref="M186:M191"/>
    <mergeCell ref="M174:M179"/>
    <mergeCell ref="M162:M167"/>
    <mergeCell ref="N76:N81"/>
    <mergeCell ref="N82:N87"/>
    <mergeCell ref="N88:N93"/>
    <mergeCell ref="N94:N99"/>
    <mergeCell ref="N100:N105"/>
    <mergeCell ref="N106:N111"/>
    <mergeCell ref="N112:N117"/>
    <mergeCell ref="N118:N123"/>
    <mergeCell ref="N124:N129"/>
    <mergeCell ref="N6:N11"/>
    <mergeCell ref="N12:N17"/>
    <mergeCell ref="B19:T19"/>
    <mergeCell ref="O4:T4"/>
    <mergeCell ref="N20:N25"/>
    <mergeCell ref="N26:N31"/>
    <mergeCell ref="B38:T38"/>
    <mergeCell ref="N32:N37"/>
    <mergeCell ref="J112:J117"/>
    <mergeCell ref="K112:K117"/>
    <mergeCell ref="L112:L117"/>
    <mergeCell ref="M112:M117"/>
    <mergeCell ref="M100:M105"/>
    <mergeCell ref="M88:M93"/>
    <mergeCell ref="M76:M81"/>
    <mergeCell ref="M64:M69"/>
    <mergeCell ref="B18:I18"/>
    <mergeCell ref="N39:N44"/>
    <mergeCell ref="N45:N50"/>
    <mergeCell ref="N51:N56"/>
    <mergeCell ref="B57:T57"/>
    <mergeCell ref="N58:N63"/>
    <mergeCell ref="N64:N69"/>
    <mergeCell ref="N70:N75"/>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M222:M227"/>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A94:A99"/>
    <mergeCell ref="B94:B99"/>
    <mergeCell ref="C94:C99"/>
    <mergeCell ref="J94:J99"/>
    <mergeCell ref="K94:K99"/>
    <mergeCell ref="L94:L99"/>
    <mergeCell ref="M94:M99"/>
    <mergeCell ref="A88:A93"/>
    <mergeCell ref="B88:B93"/>
    <mergeCell ref="C88:C93"/>
    <mergeCell ref="J88:J93"/>
    <mergeCell ref="K88:K93"/>
    <mergeCell ref="L88:L93"/>
    <mergeCell ref="A82:A87"/>
    <mergeCell ref="B82:B87"/>
    <mergeCell ref="C82:C87"/>
    <mergeCell ref="J82:J87"/>
    <mergeCell ref="K82:K87"/>
    <mergeCell ref="L82:L87"/>
    <mergeCell ref="M82:M87"/>
    <mergeCell ref="A76:A81"/>
    <mergeCell ref="B76:B81"/>
    <mergeCell ref="C76:C81"/>
    <mergeCell ref="J76:J81"/>
    <mergeCell ref="K76:K81"/>
    <mergeCell ref="L76:L81"/>
    <mergeCell ref="A70:A75"/>
    <mergeCell ref="B70:B75"/>
    <mergeCell ref="C70:C75"/>
    <mergeCell ref="J70:J75"/>
    <mergeCell ref="K70:K75"/>
    <mergeCell ref="L70:L75"/>
    <mergeCell ref="M70:M75"/>
    <mergeCell ref="A64:A69"/>
    <mergeCell ref="B64:B69"/>
    <mergeCell ref="C64:C69"/>
    <mergeCell ref="J64:J69"/>
    <mergeCell ref="K64:K69"/>
    <mergeCell ref="L64:L69"/>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M2:T2"/>
    <mergeCell ref="A3:T3"/>
    <mergeCell ref="A4:A5"/>
    <mergeCell ref="B4:B5"/>
    <mergeCell ref="C4:C5"/>
    <mergeCell ref="D4:I4"/>
    <mergeCell ref="J4:J5"/>
    <mergeCell ref="K4:K5"/>
    <mergeCell ref="L4:L5"/>
    <mergeCell ref="M4:M5"/>
    <mergeCell ref="N4:N5"/>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5" max="434" man="1"/>
    <brk id="19" max="1048575" man="1"/>
  </colBreaks>
  <ignoredErrors>
    <ignoredError sqref="P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2023-02-03T09:39:04Z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