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orlova\Documents\!ОТЧЕТЫ\Совет депупатов округа\"/>
    </mc:Choice>
  </mc:AlternateContent>
  <bookViews>
    <workbookView xWindow="2340" yWindow="2340" windowWidth="21600" windowHeight="13635"/>
  </bookViews>
  <sheets>
    <sheet name="Программа" sheetId="2" r:id="rId1"/>
  </sheets>
  <definedNames>
    <definedName name="_xlnm._FilterDatabase" localSheetId="0" hidden="1">Программа!$A$5:$U$428</definedName>
    <definedName name="_xlnm.Print_Area" localSheetId="0">Программа!$A$1:$T$435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76" i="2" l="1"/>
  <c r="S76" i="2"/>
  <c r="T76" i="2"/>
  <c r="Q76" i="2"/>
  <c r="P272" i="2" l="1"/>
  <c r="P177" i="2" l="1"/>
  <c r="P203" i="2"/>
  <c r="P202" i="2"/>
  <c r="P201" i="2"/>
  <c r="P200" i="2"/>
  <c r="P199" i="2"/>
  <c r="P191" i="2"/>
  <c r="P190" i="2"/>
  <c r="P188" i="2"/>
  <c r="P187" i="2"/>
  <c r="P185" i="2"/>
  <c r="P184" i="2"/>
  <c r="P183" i="2"/>
  <c r="P182" i="2"/>
  <c r="P181" i="2"/>
  <c r="P179" i="2"/>
  <c r="P178" i="2"/>
  <c r="P176" i="2"/>
  <c r="P175" i="2"/>
  <c r="T172" i="2"/>
  <c r="S172" i="2"/>
  <c r="R172" i="2" s="1"/>
  <c r="Q172" i="2" s="1"/>
  <c r="P172" i="2" s="1"/>
  <c r="T171" i="2"/>
  <c r="S171" i="2" s="1"/>
  <c r="R171" i="2" s="1"/>
  <c r="Q171" i="2" s="1"/>
  <c r="P171" i="2" s="1"/>
  <c r="P170" i="2"/>
  <c r="R169" i="2"/>
  <c r="Q169" i="2"/>
  <c r="P169" i="2"/>
  <c r="P78" i="2" l="1"/>
  <c r="P76" i="2" s="1"/>
  <c r="T287" i="2"/>
  <c r="S287" i="2" s="1"/>
  <c r="R287" i="2" s="1"/>
  <c r="Q287" i="2" s="1"/>
  <c r="P287" i="2" s="1"/>
  <c r="T286" i="2"/>
  <c r="S286" i="2" s="1"/>
  <c r="R286" i="2" s="1"/>
  <c r="Q286" i="2" s="1"/>
  <c r="P286" i="2" s="1"/>
  <c r="T285" i="2"/>
  <c r="S285" i="2" s="1"/>
  <c r="R285" i="2" s="1"/>
  <c r="Q285" i="2" s="1"/>
  <c r="P285" i="2" s="1"/>
  <c r="P284" i="2"/>
  <c r="P283" i="2"/>
  <c r="T173" i="2" l="1"/>
  <c r="S173" i="2" s="1"/>
  <c r="R173" i="2" s="1"/>
  <c r="Q173" i="2" s="1"/>
  <c r="P173" i="2" s="1"/>
  <c r="P135" i="2" l="1"/>
  <c r="P134" i="2"/>
  <c r="P133" i="2"/>
  <c r="P93" i="2"/>
  <c r="P92" i="2"/>
  <c r="P91" i="2"/>
  <c r="P63" i="2"/>
  <c r="P62" i="2"/>
  <c r="P61" i="2"/>
  <c r="P56" i="2"/>
  <c r="P55" i="2"/>
  <c r="P54" i="2"/>
  <c r="T53" i="2"/>
  <c r="P50" i="2"/>
  <c r="P49" i="2"/>
  <c r="P48" i="2"/>
  <c r="P46" i="2"/>
  <c r="P44" i="2"/>
  <c r="P43" i="2"/>
  <c r="P42" i="2"/>
  <c r="P40" i="2"/>
  <c r="P367" i="2"/>
  <c r="P366" i="2"/>
  <c r="P365" i="2"/>
  <c r="P364" i="2"/>
  <c r="P363" i="2"/>
  <c r="T299" i="2"/>
  <c r="S299" i="2" s="1"/>
  <c r="R299" i="2" s="1"/>
  <c r="Q299" i="2" s="1"/>
  <c r="P299" i="2" s="1"/>
  <c r="T298" i="2"/>
  <c r="S298" i="2" s="1"/>
  <c r="T297" i="2"/>
  <c r="S297" i="2" s="1"/>
  <c r="R297" i="2" s="1"/>
  <c r="Q297" i="2" s="1"/>
  <c r="P297" i="2" s="1"/>
  <c r="P296" i="2"/>
  <c r="P295" i="2"/>
  <c r="T227" i="2"/>
  <c r="S227" i="2" s="1"/>
  <c r="R227" i="2" s="1"/>
  <c r="Q227" i="2" s="1"/>
  <c r="P227" i="2" s="1"/>
  <c r="T226" i="2"/>
  <c r="T225" i="2"/>
  <c r="S225" i="2" s="1"/>
  <c r="P224" i="2"/>
  <c r="Q223" i="2"/>
  <c r="P223" i="2" s="1"/>
  <c r="T221" i="2"/>
  <c r="S221" i="2" s="1"/>
  <c r="R221" i="2" s="1"/>
  <c r="Q221" i="2" s="1"/>
  <c r="P221" i="2" s="1"/>
  <c r="T220" i="2"/>
  <c r="S220" i="2" s="1"/>
  <c r="R220" i="2" s="1"/>
  <c r="Q220" i="2" s="1"/>
  <c r="P220" i="2" s="1"/>
  <c r="T219" i="2"/>
  <c r="S219" i="2" s="1"/>
  <c r="R219" i="2" s="1"/>
  <c r="P218" i="2"/>
  <c r="P217" i="2"/>
  <c r="T7" i="2"/>
  <c r="Q417" i="2"/>
  <c r="R417" i="2"/>
  <c r="S417" i="2"/>
  <c r="T417" i="2"/>
  <c r="Q404" i="2"/>
  <c r="R404" i="2"/>
  <c r="S404" i="2"/>
  <c r="T404" i="2"/>
  <c r="P405" i="2"/>
  <c r="P404" i="2" s="1"/>
  <c r="T398" i="2"/>
  <c r="Q398" i="2"/>
  <c r="R398" i="2"/>
  <c r="S398" i="2"/>
  <c r="Q392" i="2"/>
  <c r="R392" i="2"/>
  <c r="S392" i="2"/>
  <c r="T392" i="2"/>
  <c r="Q386" i="2"/>
  <c r="R386" i="2"/>
  <c r="S386" i="2"/>
  <c r="T386" i="2"/>
  <c r="Q380" i="2"/>
  <c r="R380" i="2"/>
  <c r="S380" i="2"/>
  <c r="T380" i="2"/>
  <c r="Q374" i="2"/>
  <c r="R374" i="2"/>
  <c r="S374" i="2"/>
  <c r="T374" i="2"/>
  <c r="Q368" i="2"/>
  <c r="R368" i="2"/>
  <c r="S368" i="2"/>
  <c r="T368" i="2"/>
  <c r="Q362" i="2"/>
  <c r="R362" i="2"/>
  <c r="S362" i="2"/>
  <c r="T362" i="2"/>
  <c r="Q356" i="2"/>
  <c r="R356" i="2"/>
  <c r="S356" i="2"/>
  <c r="T356" i="2"/>
  <c r="Q343" i="2"/>
  <c r="R343" i="2"/>
  <c r="S343" i="2"/>
  <c r="T343" i="2"/>
  <c r="Q337" i="2"/>
  <c r="R337" i="2"/>
  <c r="S337" i="2"/>
  <c r="T337" i="2"/>
  <c r="Q331" i="2"/>
  <c r="R331" i="2"/>
  <c r="S331" i="2"/>
  <c r="T331" i="2"/>
  <c r="Q325" i="2"/>
  <c r="R325" i="2"/>
  <c r="S325" i="2"/>
  <c r="T325" i="2"/>
  <c r="Q319" i="2"/>
  <c r="R319" i="2"/>
  <c r="S319" i="2"/>
  <c r="T319" i="2"/>
  <c r="Q313" i="2"/>
  <c r="R313" i="2"/>
  <c r="S313" i="2"/>
  <c r="T313" i="2"/>
  <c r="Q288" i="2"/>
  <c r="R288" i="2"/>
  <c r="S288" i="2"/>
  <c r="T288" i="2"/>
  <c r="Q276" i="2"/>
  <c r="R276" i="2"/>
  <c r="S276" i="2"/>
  <c r="T276" i="2"/>
  <c r="Q270" i="2"/>
  <c r="R270" i="2"/>
  <c r="S270" i="2"/>
  <c r="T270" i="2"/>
  <c r="Q264" i="2"/>
  <c r="R264" i="2"/>
  <c r="S264" i="2"/>
  <c r="T264" i="2"/>
  <c r="Q258" i="2"/>
  <c r="R258" i="2"/>
  <c r="S258" i="2"/>
  <c r="T258" i="2"/>
  <c r="Q252" i="2"/>
  <c r="R252" i="2"/>
  <c r="S252" i="2"/>
  <c r="T252" i="2"/>
  <c r="Q246" i="2"/>
  <c r="R246" i="2"/>
  <c r="S246" i="2"/>
  <c r="T246" i="2"/>
  <c r="Q240" i="2"/>
  <c r="R240" i="2"/>
  <c r="S240" i="2"/>
  <c r="T240" i="2"/>
  <c r="Q234" i="2"/>
  <c r="R234" i="2"/>
  <c r="S234" i="2"/>
  <c r="T234" i="2"/>
  <c r="Q228" i="2"/>
  <c r="R228" i="2"/>
  <c r="S228" i="2"/>
  <c r="T228" i="2"/>
  <c r="Q210" i="2"/>
  <c r="R210" i="2"/>
  <c r="S210" i="2"/>
  <c r="T210" i="2"/>
  <c r="Q204" i="2"/>
  <c r="R204" i="2"/>
  <c r="S204" i="2"/>
  <c r="T204" i="2"/>
  <c r="Q198" i="2"/>
  <c r="R198" i="2"/>
  <c r="S198" i="2"/>
  <c r="T198" i="2"/>
  <c r="Q192" i="2"/>
  <c r="R192" i="2"/>
  <c r="S192" i="2"/>
  <c r="T192" i="2"/>
  <c r="Q186" i="2"/>
  <c r="R186" i="2"/>
  <c r="S186" i="2"/>
  <c r="T186" i="2"/>
  <c r="Q180" i="2"/>
  <c r="R180" i="2"/>
  <c r="S180" i="2"/>
  <c r="T180" i="2"/>
  <c r="Q174" i="2"/>
  <c r="R174" i="2"/>
  <c r="S174" i="2"/>
  <c r="T174" i="2"/>
  <c r="Q162" i="2"/>
  <c r="R162" i="2"/>
  <c r="S162" i="2"/>
  <c r="T162" i="2"/>
  <c r="Q156" i="2"/>
  <c r="R156" i="2"/>
  <c r="S156" i="2"/>
  <c r="T156" i="2"/>
  <c r="Q148" i="2"/>
  <c r="R148" i="2"/>
  <c r="S148" i="2"/>
  <c r="T148" i="2"/>
  <c r="Q142" i="2"/>
  <c r="R142" i="2"/>
  <c r="S142" i="2"/>
  <c r="T142" i="2"/>
  <c r="Q136" i="2"/>
  <c r="R136" i="2"/>
  <c r="S136" i="2"/>
  <c r="T136" i="2"/>
  <c r="Q130" i="2"/>
  <c r="R130" i="2"/>
  <c r="S130" i="2"/>
  <c r="T130" i="2"/>
  <c r="Q124" i="2"/>
  <c r="R124" i="2"/>
  <c r="S124" i="2"/>
  <c r="T124" i="2"/>
  <c r="Q118" i="2"/>
  <c r="R118" i="2"/>
  <c r="S118" i="2"/>
  <c r="T118" i="2"/>
  <c r="Q112" i="2"/>
  <c r="R112" i="2"/>
  <c r="S112" i="2"/>
  <c r="T112" i="2"/>
  <c r="Q106" i="2"/>
  <c r="R106" i="2"/>
  <c r="S106" i="2"/>
  <c r="T106" i="2"/>
  <c r="Q100" i="2"/>
  <c r="R100" i="2"/>
  <c r="S100" i="2"/>
  <c r="T100" i="2"/>
  <c r="Q94" i="2"/>
  <c r="R94" i="2"/>
  <c r="S94" i="2"/>
  <c r="T94" i="2"/>
  <c r="Q88" i="2"/>
  <c r="R88" i="2"/>
  <c r="S88" i="2"/>
  <c r="T88" i="2"/>
  <c r="Q82" i="2"/>
  <c r="R82" i="2"/>
  <c r="S82" i="2"/>
  <c r="T82" i="2"/>
  <c r="Q58" i="2"/>
  <c r="R58" i="2"/>
  <c r="S58" i="2"/>
  <c r="T58" i="2"/>
  <c r="Q51" i="2"/>
  <c r="R51" i="2"/>
  <c r="S51" i="2"/>
  <c r="T51" i="2"/>
  <c r="Q45" i="2"/>
  <c r="R45" i="2"/>
  <c r="S45" i="2"/>
  <c r="T45" i="2"/>
  <c r="Q39" i="2"/>
  <c r="R39" i="2"/>
  <c r="S39" i="2"/>
  <c r="T39" i="2"/>
  <c r="Q32" i="2"/>
  <c r="R32" i="2"/>
  <c r="S32" i="2"/>
  <c r="T32" i="2"/>
  <c r="Q26" i="2"/>
  <c r="R26" i="2"/>
  <c r="S26" i="2"/>
  <c r="T26" i="2"/>
  <c r="S20" i="2"/>
  <c r="R20" i="2"/>
  <c r="Q20" i="2"/>
  <c r="T20" i="2"/>
  <c r="T222" i="2" l="1"/>
  <c r="T216" i="2"/>
  <c r="R298" i="2"/>
  <c r="Q298" i="2" s="1"/>
  <c r="P298" i="2" s="1"/>
  <c r="S294" i="2"/>
  <c r="R294" i="2"/>
  <c r="T294" i="2"/>
  <c r="R282" i="2"/>
  <c r="T282" i="2"/>
  <c r="S282" i="2"/>
  <c r="R225" i="2"/>
  <c r="S226" i="2"/>
  <c r="R226" i="2" s="1"/>
  <c r="Q226" i="2" s="1"/>
  <c r="P226" i="2" s="1"/>
  <c r="T13" i="2"/>
  <c r="R216" i="2"/>
  <c r="Q219" i="2"/>
  <c r="S216" i="2"/>
  <c r="Q7" i="2"/>
  <c r="P163" i="2"/>
  <c r="P52" i="2"/>
  <c r="P33" i="2"/>
  <c r="P21" i="2"/>
  <c r="S222" i="2" l="1"/>
  <c r="Q282" i="2"/>
  <c r="Q225" i="2"/>
  <c r="R222" i="2"/>
  <c r="P219" i="2"/>
  <c r="Q216" i="2"/>
  <c r="S424" i="2"/>
  <c r="S7" i="2" s="1"/>
  <c r="S13" i="2" s="1"/>
  <c r="T423" i="2"/>
  <c r="P362" i="2"/>
  <c r="Q222" i="2" l="1"/>
  <c r="P225" i="2"/>
  <c r="R424" i="2"/>
  <c r="R7" i="2" s="1"/>
  <c r="S423" i="2"/>
  <c r="T168" i="2"/>
  <c r="R13" i="2" l="1"/>
  <c r="P7" i="2"/>
  <c r="Q423" i="2"/>
  <c r="R423" i="2"/>
  <c r="S168" i="2"/>
  <c r="P141" i="2"/>
  <c r="P140" i="2"/>
  <c r="P139" i="2"/>
  <c r="P138" i="2"/>
  <c r="P137" i="2"/>
  <c r="P131" i="2"/>
  <c r="P209" i="2"/>
  <c r="P208" i="2"/>
  <c r="P207" i="2"/>
  <c r="P206" i="2"/>
  <c r="P205" i="2"/>
  <c r="R168" i="2" l="1"/>
  <c r="P136" i="2"/>
  <c r="P204" i="2"/>
  <c r="P130" i="2"/>
  <c r="P233" i="2"/>
  <c r="P232" i="2"/>
  <c r="P231" i="2"/>
  <c r="P230" i="2"/>
  <c r="P229" i="2"/>
  <c r="P266" i="2"/>
  <c r="P236" i="2"/>
  <c r="P168" i="2" l="1"/>
  <c r="Q168" i="2"/>
  <c r="P282" i="2"/>
  <c r="P228" i="2"/>
  <c r="P264" i="2"/>
  <c r="P234" i="2"/>
  <c r="P277" i="2" l="1"/>
  <c r="P278" i="2"/>
  <c r="P279" i="2"/>
  <c r="P280" i="2"/>
  <c r="P281" i="2"/>
  <c r="P147" i="2"/>
  <c r="P146" i="2"/>
  <c r="P145" i="2"/>
  <c r="P143" i="2"/>
  <c r="P58" i="2"/>
  <c r="P142" i="2" l="1"/>
  <c r="P276" i="2"/>
  <c r="P270" i="2"/>
  <c r="P167" i="2"/>
  <c r="P166" i="2"/>
  <c r="P165" i="2"/>
  <c r="P164" i="2"/>
  <c r="P162" i="2" l="1"/>
  <c r="P314" i="2"/>
  <c r="T309" i="2"/>
  <c r="T8" i="2" s="1"/>
  <c r="T6" i="2" s="1"/>
  <c r="S303" i="2"/>
  <c r="S309" i="2" l="1"/>
  <c r="R309" i="2" s="1"/>
  <c r="T14" i="2"/>
  <c r="T12" i="2" s="1"/>
  <c r="Q303" i="2"/>
  <c r="S8" i="2"/>
  <c r="P428" i="2"/>
  <c r="P427" i="2"/>
  <c r="P426" i="2"/>
  <c r="P425" i="2"/>
  <c r="P424" i="2"/>
  <c r="P422" i="2"/>
  <c r="P421" i="2"/>
  <c r="P420" i="2"/>
  <c r="P419" i="2"/>
  <c r="P418" i="2"/>
  <c r="P416" i="2"/>
  <c r="P415" i="2"/>
  <c r="P414" i="2"/>
  <c r="P413" i="2"/>
  <c r="P412" i="2"/>
  <c r="P403" i="2"/>
  <c r="P402" i="2"/>
  <c r="P401" i="2"/>
  <c r="P400" i="2"/>
  <c r="P399" i="2"/>
  <c r="P391" i="2"/>
  <c r="P390" i="2"/>
  <c r="P389" i="2"/>
  <c r="P388" i="2"/>
  <c r="P387" i="2"/>
  <c r="P385" i="2"/>
  <c r="P384" i="2"/>
  <c r="P383" i="2"/>
  <c r="P382" i="2"/>
  <c r="P381" i="2"/>
  <c r="P379" i="2"/>
  <c r="P378" i="2"/>
  <c r="P377" i="2"/>
  <c r="P376" i="2"/>
  <c r="P375" i="2"/>
  <c r="P373" i="2"/>
  <c r="P372" i="2"/>
  <c r="P371" i="2"/>
  <c r="P370" i="2"/>
  <c r="P369" i="2"/>
  <c r="P361" i="2"/>
  <c r="P360" i="2"/>
  <c r="P359" i="2"/>
  <c r="P358" i="2"/>
  <c r="P357" i="2"/>
  <c r="P348" i="2"/>
  <c r="P347" i="2"/>
  <c r="P346" i="2"/>
  <c r="P345" i="2"/>
  <c r="P344" i="2"/>
  <c r="P342" i="2"/>
  <c r="P341" i="2"/>
  <c r="P340" i="2"/>
  <c r="P339" i="2"/>
  <c r="P338" i="2"/>
  <c r="P336" i="2"/>
  <c r="P335" i="2"/>
  <c r="P334" i="2"/>
  <c r="P333" i="2"/>
  <c r="P332" i="2"/>
  <c r="P330" i="2"/>
  <c r="P329" i="2"/>
  <c r="P328" i="2"/>
  <c r="P327" i="2"/>
  <c r="P326" i="2"/>
  <c r="P324" i="2"/>
  <c r="P323" i="2"/>
  <c r="P322" i="2"/>
  <c r="P321" i="2"/>
  <c r="P320" i="2"/>
  <c r="P318" i="2"/>
  <c r="P317" i="2"/>
  <c r="P316" i="2"/>
  <c r="P312" i="2"/>
  <c r="P311" i="2"/>
  <c r="P310" i="2"/>
  <c r="P306" i="2"/>
  <c r="P305" i="2"/>
  <c r="P304" i="2"/>
  <c r="P303" i="2"/>
  <c r="P293" i="2"/>
  <c r="P292" i="2"/>
  <c r="P291" i="2"/>
  <c r="P290" i="2"/>
  <c r="P289" i="2"/>
  <c r="P263" i="2"/>
  <c r="P262" i="2"/>
  <c r="P261" i="2"/>
  <c r="P260" i="2"/>
  <c r="P259" i="2"/>
  <c r="P257" i="2"/>
  <c r="P256" i="2"/>
  <c r="P255" i="2"/>
  <c r="P254" i="2"/>
  <c r="P253" i="2"/>
  <c r="P251" i="2"/>
  <c r="P250" i="2"/>
  <c r="P249" i="2"/>
  <c r="P248" i="2"/>
  <c r="P247" i="2"/>
  <c r="P245" i="2"/>
  <c r="P244" i="2"/>
  <c r="P243" i="2"/>
  <c r="P242" i="2"/>
  <c r="P241" i="2"/>
  <c r="P215" i="2"/>
  <c r="P214" i="2"/>
  <c r="P213" i="2"/>
  <c r="P212" i="2"/>
  <c r="P211" i="2"/>
  <c r="P197" i="2"/>
  <c r="P196" i="2"/>
  <c r="P195" i="2"/>
  <c r="P194" i="2"/>
  <c r="P193" i="2"/>
  <c r="P161" i="2"/>
  <c r="P160" i="2"/>
  <c r="P159" i="2"/>
  <c r="P158" i="2"/>
  <c r="P157" i="2"/>
  <c r="P153" i="2"/>
  <c r="P152" i="2"/>
  <c r="P151" i="2"/>
  <c r="P150" i="2"/>
  <c r="P149" i="2"/>
  <c r="P129" i="2"/>
  <c r="P128" i="2"/>
  <c r="P127" i="2"/>
  <c r="P126" i="2"/>
  <c r="P125" i="2"/>
  <c r="P123" i="2"/>
  <c r="P122" i="2"/>
  <c r="P121" i="2"/>
  <c r="P120" i="2"/>
  <c r="P119" i="2"/>
  <c r="P117" i="2"/>
  <c r="P116" i="2"/>
  <c r="P115" i="2"/>
  <c r="P114" i="2"/>
  <c r="P113" i="2"/>
  <c r="P111" i="2"/>
  <c r="P110" i="2"/>
  <c r="P109" i="2"/>
  <c r="P108" i="2"/>
  <c r="P107" i="2"/>
  <c r="P96" i="2"/>
  <c r="P97" i="2"/>
  <c r="P98" i="2"/>
  <c r="P99" i="2"/>
  <c r="P101" i="2"/>
  <c r="P102" i="2"/>
  <c r="P103" i="2"/>
  <c r="P104" i="2"/>
  <c r="P105" i="2"/>
  <c r="P95" i="2"/>
  <c r="P84" i="2"/>
  <c r="P85" i="2"/>
  <c r="P86" i="2"/>
  <c r="P87" i="2"/>
  <c r="P83" i="2"/>
  <c r="P34" i="2"/>
  <c r="P35" i="2"/>
  <c r="P36" i="2"/>
  <c r="P37" i="2"/>
  <c r="P28" i="2"/>
  <c r="P29" i="2"/>
  <c r="P30" i="2"/>
  <c r="P31" i="2"/>
  <c r="P27" i="2"/>
  <c r="P22" i="2"/>
  <c r="P23" i="2"/>
  <c r="P24" i="2"/>
  <c r="P25" i="2"/>
  <c r="P15" i="2"/>
  <c r="P16" i="2"/>
  <c r="P17" i="2"/>
  <c r="P9" i="2"/>
  <c r="P10" i="2"/>
  <c r="P11" i="2"/>
  <c r="I15" i="2"/>
  <c r="I10" i="2"/>
  <c r="I9" i="2"/>
  <c r="F112" i="2"/>
  <c r="G112" i="2"/>
  <c r="H112" i="2"/>
  <c r="I112" i="2"/>
  <c r="E114" i="2"/>
  <c r="E115" i="2"/>
  <c r="E116" i="2"/>
  <c r="E117" i="2"/>
  <c r="E113" i="2"/>
  <c r="F106" i="2"/>
  <c r="G106" i="2"/>
  <c r="H106" i="2"/>
  <c r="I106" i="2"/>
  <c r="E108" i="2"/>
  <c r="E109" i="2"/>
  <c r="E110" i="2"/>
  <c r="E111" i="2"/>
  <c r="E107" i="2"/>
  <c r="E101" i="2"/>
  <c r="E100" i="2" s="1"/>
  <c r="F118" i="2"/>
  <c r="G118" i="2"/>
  <c r="H118" i="2"/>
  <c r="I118" i="2"/>
  <c r="E119" i="2"/>
  <c r="E118" i="2" s="1"/>
  <c r="Q294" i="2" l="1"/>
  <c r="S14" i="2"/>
  <c r="S12" i="2" s="1"/>
  <c r="S6" i="2"/>
  <c r="Q309" i="2"/>
  <c r="P309" i="2" s="1"/>
  <c r="R8" i="2"/>
  <c r="P294" i="2"/>
  <c r="P417" i="2"/>
  <c r="P26" i="2"/>
  <c r="P174" i="2"/>
  <c r="P368" i="2"/>
  <c r="P331" i="2"/>
  <c r="P380" i="2"/>
  <c r="P112" i="2"/>
  <c r="P186" i="2"/>
  <c r="P240" i="2"/>
  <c r="P210" i="2"/>
  <c r="P124" i="2"/>
  <c r="P343" i="2"/>
  <c r="P106" i="2"/>
  <c r="P156" i="2"/>
  <c r="P411" i="2"/>
  <c r="P252" i="2"/>
  <c r="P118" i="2"/>
  <c r="P192" i="2"/>
  <c r="P423" i="2"/>
  <c r="P100" i="2"/>
  <c r="P148" i="2"/>
  <c r="P386" i="2"/>
  <c r="P246" i="2"/>
  <c r="P180" i="2"/>
  <c r="P198" i="2"/>
  <c r="P258" i="2"/>
  <c r="P288" i="2"/>
  <c r="P325" i="2"/>
  <c r="P94" i="2"/>
  <c r="P356" i="2"/>
  <c r="P392" i="2"/>
  <c r="P337" i="2"/>
  <c r="P32" i="2"/>
  <c r="P374" i="2"/>
  <c r="P398" i="2"/>
  <c r="P313" i="2"/>
  <c r="P319" i="2"/>
  <c r="P216" i="2"/>
  <c r="P88" i="2"/>
  <c r="P82" i="2"/>
  <c r="P51" i="2"/>
  <c r="P45" i="2"/>
  <c r="P39" i="2"/>
  <c r="P20" i="2"/>
  <c r="E112" i="2"/>
  <c r="E106" i="2"/>
  <c r="F170" i="2"/>
  <c r="R14" i="2" l="1"/>
  <c r="R12" i="2" s="1"/>
  <c r="R6" i="2"/>
  <c r="Q8" i="2"/>
  <c r="P8" i="2" s="1"/>
  <c r="P6" i="2" s="1"/>
  <c r="P222" i="2"/>
  <c r="Q14" i="2" l="1"/>
  <c r="P14" i="2" l="1"/>
  <c r="H7" i="2"/>
  <c r="H8" i="2"/>
  <c r="H9" i="2"/>
  <c r="H10" i="2"/>
  <c r="H11" i="2"/>
  <c r="G7" i="2"/>
  <c r="G8" i="2"/>
  <c r="G9" i="2"/>
  <c r="G10" i="2"/>
  <c r="G11" i="2"/>
  <c r="F7" i="2"/>
  <c r="F8" i="2"/>
  <c r="F9" i="2"/>
  <c r="F10" i="2"/>
  <c r="F11" i="2"/>
  <c r="I16" i="2"/>
  <c r="I17" i="2"/>
  <c r="H13" i="2"/>
  <c r="H14" i="2"/>
  <c r="H15" i="2"/>
  <c r="H16" i="2"/>
  <c r="H17" i="2"/>
  <c r="G13" i="2"/>
  <c r="G14" i="2"/>
  <c r="G15" i="2"/>
  <c r="G16" i="2"/>
  <c r="G17" i="2"/>
  <c r="F13" i="2"/>
  <c r="F14" i="2"/>
  <c r="F15" i="2"/>
  <c r="F16" i="2"/>
  <c r="F17" i="2"/>
  <c r="E9" i="2" l="1"/>
  <c r="U9" i="2" s="1"/>
  <c r="E15" i="2"/>
  <c r="U15" i="2" s="1"/>
  <c r="E428" i="2" l="1"/>
  <c r="E427" i="2"/>
  <c r="E426" i="2"/>
  <c r="E425" i="2"/>
  <c r="E424" i="2"/>
  <c r="H423" i="2"/>
  <c r="G423" i="2"/>
  <c r="F423" i="2"/>
  <c r="E422" i="2"/>
  <c r="E421" i="2"/>
  <c r="E420" i="2"/>
  <c r="E419" i="2"/>
  <c r="E418" i="2"/>
  <c r="H417" i="2"/>
  <c r="G417" i="2"/>
  <c r="F417" i="2"/>
  <c r="E416" i="2"/>
  <c r="E415" i="2"/>
  <c r="E414" i="2"/>
  <c r="E413" i="2"/>
  <c r="E412" i="2"/>
  <c r="I411" i="2"/>
  <c r="H411" i="2"/>
  <c r="G411" i="2"/>
  <c r="F411" i="2"/>
  <c r="E409" i="2"/>
  <c r="E408" i="2"/>
  <c r="E407" i="2"/>
  <c r="E406" i="2"/>
  <c r="E405" i="2"/>
  <c r="I404" i="2"/>
  <c r="H404" i="2"/>
  <c r="G404" i="2"/>
  <c r="F404" i="2"/>
  <c r="E403" i="2"/>
  <c r="E402" i="2"/>
  <c r="E401" i="2"/>
  <c r="E400" i="2"/>
  <c r="E399" i="2"/>
  <c r="I398" i="2"/>
  <c r="H398" i="2"/>
  <c r="G398" i="2"/>
  <c r="F398" i="2"/>
  <c r="E397" i="2"/>
  <c r="E396" i="2"/>
  <c r="E395" i="2"/>
  <c r="E394" i="2"/>
  <c r="E393" i="2"/>
  <c r="I392" i="2"/>
  <c r="H392" i="2"/>
  <c r="G392" i="2"/>
  <c r="F392" i="2"/>
  <c r="E391" i="2"/>
  <c r="E390" i="2"/>
  <c r="E389" i="2"/>
  <c r="E388" i="2"/>
  <c r="E387" i="2"/>
  <c r="I386" i="2"/>
  <c r="H386" i="2"/>
  <c r="G386" i="2"/>
  <c r="F386" i="2"/>
  <c r="E385" i="2"/>
  <c r="E384" i="2"/>
  <c r="E383" i="2"/>
  <c r="E382" i="2"/>
  <c r="E381" i="2"/>
  <c r="I380" i="2"/>
  <c r="H380" i="2"/>
  <c r="G380" i="2"/>
  <c r="F380" i="2"/>
  <c r="E379" i="2"/>
  <c r="E378" i="2"/>
  <c r="E377" i="2"/>
  <c r="E376" i="2"/>
  <c r="E375" i="2"/>
  <c r="I374" i="2"/>
  <c r="H374" i="2"/>
  <c r="G374" i="2"/>
  <c r="F374" i="2"/>
  <c r="E373" i="2"/>
  <c r="E372" i="2"/>
  <c r="E371" i="2"/>
  <c r="E370" i="2"/>
  <c r="E369" i="2"/>
  <c r="I368" i="2"/>
  <c r="H368" i="2"/>
  <c r="G368" i="2"/>
  <c r="F368" i="2"/>
  <c r="E367" i="2"/>
  <c r="E366" i="2"/>
  <c r="E365" i="2"/>
  <c r="E364" i="2"/>
  <c r="E363" i="2"/>
  <c r="I362" i="2"/>
  <c r="H362" i="2"/>
  <c r="G362" i="2"/>
  <c r="F362" i="2"/>
  <c r="E361" i="2"/>
  <c r="E360" i="2"/>
  <c r="E359" i="2"/>
  <c r="E358" i="2"/>
  <c r="E357" i="2"/>
  <c r="I356" i="2"/>
  <c r="H356" i="2"/>
  <c r="G356" i="2"/>
  <c r="F356" i="2"/>
  <c r="E355" i="2"/>
  <c r="E354" i="2"/>
  <c r="E353" i="2"/>
  <c r="E352" i="2"/>
  <c r="E351" i="2"/>
  <c r="I350" i="2"/>
  <c r="H350" i="2"/>
  <c r="G350" i="2"/>
  <c r="F350" i="2"/>
  <c r="E348" i="2"/>
  <c r="E347" i="2"/>
  <c r="E346" i="2"/>
  <c r="E345" i="2"/>
  <c r="E344" i="2"/>
  <c r="I343" i="2"/>
  <c r="H343" i="2"/>
  <c r="G343" i="2"/>
  <c r="F343" i="2"/>
  <c r="E342" i="2"/>
  <c r="E341" i="2"/>
  <c r="E340" i="2"/>
  <c r="E339" i="2"/>
  <c r="E338" i="2"/>
  <c r="I337" i="2"/>
  <c r="H337" i="2"/>
  <c r="G337" i="2"/>
  <c r="F337" i="2"/>
  <c r="E336" i="2"/>
  <c r="E335" i="2"/>
  <c r="E334" i="2"/>
  <c r="E333" i="2"/>
  <c r="E332" i="2"/>
  <c r="I331" i="2"/>
  <c r="H331" i="2"/>
  <c r="G331" i="2"/>
  <c r="F331" i="2"/>
  <c r="E330" i="2"/>
  <c r="E329" i="2"/>
  <c r="E328" i="2"/>
  <c r="E327" i="2"/>
  <c r="E326" i="2"/>
  <c r="I325" i="2"/>
  <c r="H325" i="2"/>
  <c r="G325" i="2"/>
  <c r="F325" i="2"/>
  <c r="E324" i="2"/>
  <c r="E323" i="2"/>
  <c r="E322" i="2"/>
  <c r="E321" i="2"/>
  <c r="E320" i="2"/>
  <c r="I319" i="2"/>
  <c r="H319" i="2"/>
  <c r="G319" i="2"/>
  <c r="F319" i="2"/>
  <c r="E318" i="2"/>
  <c r="E317" i="2"/>
  <c r="E316" i="2"/>
  <c r="E315" i="2"/>
  <c r="E314" i="2"/>
  <c r="I313" i="2"/>
  <c r="H313" i="2"/>
  <c r="G313" i="2"/>
  <c r="F313" i="2"/>
  <c r="E312" i="2"/>
  <c r="E311" i="2"/>
  <c r="E310" i="2"/>
  <c r="E309" i="2"/>
  <c r="E308" i="2"/>
  <c r="I307" i="2"/>
  <c r="H307" i="2"/>
  <c r="G307" i="2"/>
  <c r="F307" i="2"/>
  <c r="E306" i="2"/>
  <c r="E305" i="2"/>
  <c r="E304" i="2"/>
  <c r="E303" i="2"/>
  <c r="E302" i="2"/>
  <c r="I301" i="2"/>
  <c r="H301" i="2"/>
  <c r="G301" i="2"/>
  <c r="F301" i="2"/>
  <c r="E299" i="2"/>
  <c r="E298" i="2"/>
  <c r="E297" i="2"/>
  <c r="E296" i="2"/>
  <c r="E295" i="2"/>
  <c r="I294" i="2"/>
  <c r="H294" i="2"/>
  <c r="G294" i="2"/>
  <c r="F294" i="2"/>
  <c r="E293" i="2"/>
  <c r="E292" i="2"/>
  <c r="E291" i="2"/>
  <c r="E290" i="2"/>
  <c r="E289" i="2"/>
  <c r="I288" i="2"/>
  <c r="H288" i="2"/>
  <c r="G288" i="2"/>
  <c r="F288" i="2"/>
  <c r="E287" i="2"/>
  <c r="E286" i="2"/>
  <c r="E285" i="2"/>
  <c r="E284" i="2"/>
  <c r="E283" i="2"/>
  <c r="I282" i="2"/>
  <c r="H282" i="2"/>
  <c r="G282" i="2"/>
  <c r="F282" i="2"/>
  <c r="E281" i="2"/>
  <c r="E280" i="2"/>
  <c r="E279" i="2"/>
  <c r="E278" i="2"/>
  <c r="E277" i="2"/>
  <c r="I276" i="2"/>
  <c r="H276" i="2"/>
  <c r="G276" i="2"/>
  <c r="F276" i="2"/>
  <c r="E275" i="2"/>
  <c r="E274" i="2"/>
  <c r="E273" i="2"/>
  <c r="E272" i="2"/>
  <c r="E271" i="2"/>
  <c r="I270" i="2"/>
  <c r="H270" i="2"/>
  <c r="G270" i="2"/>
  <c r="F270" i="2"/>
  <c r="E269" i="2"/>
  <c r="E268" i="2"/>
  <c r="E267" i="2"/>
  <c r="E266" i="2"/>
  <c r="E265" i="2"/>
  <c r="I264" i="2"/>
  <c r="H264" i="2"/>
  <c r="G264" i="2"/>
  <c r="F264" i="2"/>
  <c r="E263" i="2"/>
  <c r="E262" i="2"/>
  <c r="E261" i="2"/>
  <c r="E260" i="2"/>
  <c r="E259" i="2"/>
  <c r="I258" i="2"/>
  <c r="H258" i="2"/>
  <c r="G258" i="2"/>
  <c r="F258" i="2"/>
  <c r="E257" i="2"/>
  <c r="E256" i="2"/>
  <c r="E255" i="2"/>
  <c r="E254" i="2"/>
  <c r="E253" i="2"/>
  <c r="I252" i="2"/>
  <c r="H252" i="2"/>
  <c r="G252" i="2"/>
  <c r="F252" i="2"/>
  <c r="E251" i="2"/>
  <c r="E250" i="2"/>
  <c r="E249" i="2"/>
  <c r="E248" i="2"/>
  <c r="E247" i="2"/>
  <c r="I246" i="2"/>
  <c r="H246" i="2"/>
  <c r="G246" i="2"/>
  <c r="F246" i="2"/>
  <c r="E245" i="2"/>
  <c r="E244" i="2"/>
  <c r="E243" i="2"/>
  <c r="E242" i="2"/>
  <c r="E241" i="2"/>
  <c r="I240" i="2"/>
  <c r="H240" i="2"/>
  <c r="G240" i="2"/>
  <c r="F240" i="2"/>
  <c r="E239" i="2"/>
  <c r="E238" i="2"/>
  <c r="E237" i="2"/>
  <c r="E236" i="2"/>
  <c r="E235" i="2"/>
  <c r="I234" i="2"/>
  <c r="H234" i="2"/>
  <c r="G234" i="2"/>
  <c r="F234" i="2"/>
  <c r="E233" i="2"/>
  <c r="E232" i="2"/>
  <c r="E231" i="2"/>
  <c r="E230" i="2"/>
  <c r="E229" i="2"/>
  <c r="I228" i="2"/>
  <c r="H228" i="2"/>
  <c r="G228" i="2"/>
  <c r="F228" i="2"/>
  <c r="E227" i="2"/>
  <c r="E226" i="2"/>
  <c r="E225" i="2"/>
  <c r="E224" i="2"/>
  <c r="E223" i="2"/>
  <c r="I222" i="2"/>
  <c r="H222" i="2"/>
  <c r="G222" i="2"/>
  <c r="F222" i="2"/>
  <c r="E221" i="2"/>
  <c r="E220" i="2"/>
  <c r="E219" i="2"/>
  <c r="E218" i="2"/>
  <c r="E217" i="2"/>
  <c r="I216" i="2"/>
  <c r="H216" i="2"/>
  <c r="G216" i="2"/>
  <c r="F216" i="2"/>
  <c r="E215" i="2"/>
  <c r="E214" i="2"/>
  <c r="E213" i="2"/>
  <c r="E212" i="2"/>
  <c r="E211" i="2"/>
  <c r="I210" i="2"/>
  <c r="H210" i="2"/>
  <c r="G210" i="2"/>
  <c r="F210" i="2"/>
  <c r="E209" i="2"/>
  <c r="E208" i="2"/>
  <c r="E207" i="2"/>
  <c r="I206" i="2"/>
  <c r="I205" i="2"/>
  <c r="H204" i="2"/>
  <c r="G204" i="2"/>
  <c r="F204" i="2"/>
  <c r="E203" i="2"/>
  <c r="E202" i="2"/>
  <c r="E201" i="2"/>
  <c r="E200" i="2"/>
  <c r="E199" i="2"/>
  <c r="I198" i="2"/>
  <c r="H198" i="2"/>
  <c r="G198" i="2"/>
  <c r="F198" i="2"/>
  <c r="E197" i="2"/>
  <c r="E196" i="2"/>
  <c r="E195" i="2"/>
  <c r="E194" i="2"/>
  <c r="E193" i="2"/>
  <c r="I192" i="2"/>
  <c r="H192" i="2"/>
  <c r="G192" i="2"/>
  <c r="F192" i="2"/>
  <c r="E191" i="2"/>
  <c r="E190" i="2"/>
  <c r="E189" i="2"/>
  <c r="E188" i="2"/>
  <c r="E187" i="2"/>
  <c r="I186" i="2"/>
  <c r="H186" i="2"/>
  <c r="G186" i="2"/>
  <c r="F186" i="2"/>
  <c r="E185" i="2"/>
  <c r="E184" i="2"/>
  <c r="E183" i="2"/>
  <c r="E182" i="2"/>
  <c r="E181" i="2"/>
  <c r="I180" i="2"/>
  <c r="H180" i="2"/>
  <c r="G180" i="2"/>
  <c r="F180" i="2"/>
  <c r="E179" i="2"/>
  <c r="E178" i="2"/>
  <c r="E177" i="2"/>
  <c r="E176" i="2"/>
  <c r="E175" i="2"/>
  <c r="I174" i="2"/>
  <c r="H174" i="2"/>
  <c r="G174" i="2"/>
  <c r="F174" i="2"/>
  <c r="E173" i="2"/>
  <c r="E172" i="2"/>
  <c r="E171" i="2"/>
  <c r="E170" i="2"/>
  <c r="E169" i="2"/>
  <c r="I168" i="2"/>
  <c r="H168" i="2"/>
  <c r="G168" i="2"/>
  <c r="F168" i="2"/>
  <c r="E167" i="2"/>
  <c r="E166" i="2"/>
  <c r="E165" i="2"/>
  <c r="E164" i="2"/>
  <c r="E163" i="2"/>
  <c r="I162" i="2"/>
  <c r="H162" i="2"/>
  <c r="G162" i="2"/>
  <c r="F162" i="2"/>
  <c r="E161" i="2"/>
  <c r="E160" i="2"/>
  <c r="E159" i="2"/>
  <c r="E158" i="2"/>
  <c r="E157" i="2"/>
  <c r="I156" i="2"/>
  <c r="H156" i="2"/>
  <c r="G156" i="2"/>
  <c r="F156" i="2"/>
  <c r="E153" i="2"/>
  <c r="E152" i="2"/>
  <c r="E151" i="2"/>
  <c r="E150" i="2"/>
  <c r="E149" i="2"/>
  <c r="H148" i="2"/>
  <c r="G148" i="2"/>
  <c r="F148" i="2"/>
  <c r="E147" i="2"/>
  <c r="E146" i="2"/>
  <c r="E145" i="2"/>
  <c r="E144" i="2"/>
  <c r="E143" i="2"/>
  <c r="I142" i="2"/>
  <c r="H142" i="2"/>
  <c r="G142" i="2"/>
  <c r="F142" i="2"/>
  <c r="E141" i="2"/>
  <c r="E140" i="2"/>
  <c r="E139" i="2"/>
  <c r="E138" i="2"/>
  <c r="E137" i="2"/>
  <c r="I136" i="2"/>
  <c r="H136" i="2"/>
  <c r="G136" i="2"/>
  <c r="F136" i="2"/>
  <c r="E135" i="2"/>
  <c r="E134" i="2"/>
  <c r="E133" i="2"/>
  <c r="E132" i="2"/>
  <c r="E131" i="2"/>
  <c r="I130" i="2"/>
  <c r="H130" i="2"/>
  <c r="G130" i="2"/>
  <c r="F130" i="2"/>
  <c r="E125" i="2"/>
  <c r="E124" i="2" s="1"/>
  <c r="I124" i="2"/>
  <c r="H124" i="2"/>
  <c r="G124" i="2"/>
  <c r="F124" i="2"/>
  <c r="I100" i="2"/>
  <c r="H100" i="2"/>
  <c r="G100" i="2"/>
  <c r="F100" i="2"/>
  <c r="E95" i="2"/>
  <c r="E94" i="2" s="1"/>
  <c r="I94" i="2"/>
  <c r="H94" i="2"/>
  <c r="G94" i="2"/>
  <c r="F94" i="2"/>
  <c r="E93" i="2"/>
  <c r="E92" i="2"/>
  <c r="E91" i="2"/>
  <c r="E90" i="2"/>
  <c r="E89" i="2"/>
  <c r="I88" i="2"/>
  <c r="H88" i="2"/>
  <c r="G88" i="2"/>
  <c r="F88" i="2"/>
  <c r="E87" i="2"/>
  <c r="E86" i="2"/>
  <c r="E85" i="2"/>
  <c r="E84" i="2"/>
  <c r="E83" i="2"/>
  <c r="I82" i="2"/>
  <c r="H82" i="2"/>
  <c r="G82" i="2"/>
  <c r="F82" i="2"/>
  <c r="E81" i="2"/>
  <c r="E80" i="2"/>
  <c r="E79" i="2"/>
  <c r="E78" i="2"/>
  <c r="E77" i="2"/>
  <c r="I76" i="2"/>
  <c r="H76" i="2"/>
  <c r="G76" i="2"/>
  <c r="F76" i="2"/>
  <c r="E75" i="2"/>
  <c r="E74" i="2"/>
  <c r="E73" i="2"/>
  <c r="E72" i="2"/>
  <c r="E71" i="2"/>
  <c r="I70" i="2"/>
  <c r="H70" i="2"/>
  <c r="G70" i="2"/>
  <c r="F70" i="2"/>
  <c r="E69" i="2"/>
  <c r="E68" i="2"/>
  <c r="E67" i="2"/>
  <c r="E66" i="2"/>
  <c r="E65" i="2"/>
  <c r="I64" i="2"/>
  <c r="H64" i="2"/>
  <c r="G64" i="2"/>
  <c r="F64" i="2"/>
  <c r="I63" i="2"/>
  <c r="I11" i="2" s="1"/>
  <c r="E62" i="2"/>
  <c r="E61" i="2"/>
  <c r="E60" i="2"/>
  <c r="I59" i="2"/>
  <c r="H58" i="2"/>
  <c r="G58" i="2"/>
  <c r="F58" i="2"/>
  <c r="E56" i="2"/>
  <c r="E55" i="2"/>
  <c r="E54" i="2"/>
  <c r="E53" i="2"/>
  <c r="E52" i="2"/>
  <c r="I51" i="2"/>
  <c r="H51" i="2"/>
  <c r="G51" i="2"/>
  <c r="F51" i="2"/>
  <c r="E50" i="2"/>
  <c r="E49" i="2"/>
  <c r="E48" i="2"/>
  <c r="E47" i="2"/>
  <c r="E46" i="2"/>
  <c r="I45" i="2"/>
  <c r="H45" i="2"/>
  <c r="G45" i="2"/>
  <c r="F45" i="2"/>
  <c r="E44" i="2"/>
  <c r="E43" i="2"/>
  <c r="E42" i="2"/>
  <c r="E41" i="2"/>
  <c r="E40" i="2"/>
  <c r="I39" i="2"/>
  <c r="H39" i="2"/>
  <c r="G39" i="2"/>
  <c r="F39" i="2"/>
  <c r="E37" i="2"/>
  <c r="E36" i="2"/>
  <c r="E35" i="2"/>
  <c r="E34" i="2"/>
  <c r="E33" i="2"/>
  <c r="I32" i="2"/>
  <c r="H32" i="2"/>
  <c r="G32" i="2"/>
  <c r="F32" i="2"/>
  <c r="E31" i="2"/>
  <c r="E30" i="2"/>
  <c r="E29" i="2"/>
  <c r="E28" i="2"/>
  <c r="E27" i="2"/>
  <c r="I26" i="2"/>
  <c r="H26" i="2"/>
  <c r="G26" i="2"/>
  <c r="F26" i="2"/>
  <c r="E25" i="2"/>
  <c r="E24" i="2"/>
  <c r="E23" i="2"/>
  <c r="E22" i="2"/>
  <c r="E21" i="2"/>
  <c r="I20" i="2"/>
  <c r="H20" i="2"/>
  <c r="G20" i="2"/>
  <c r="F20" i="2"/>
  <c r="E16" i="2"/>
  <c r="U16" i="2" s="1"/>
  <c r="E10" i="2"/>
  <c r="U10" i="2" s="1"/>
  <c r="H6" i="2"/>
  <c r="E32" i="2" l="1"/>
  <c r="E148" i="2"/>
  <c r="E392" i="2"/>
  <c r="E192" i="2"/>
  <c r="E88" i="2"/>
  <c r="E142" i="2"/>
  <c r="I8" i="2"/>
  <c r="E8" i="2" s="1"/>
  <c r="U8" i="2" s="1"/>
  <c r="I14" i="2"/>
  <c r="E14" i="2" s="1"/>
  <c r="U14" i="2" s="1"/>
  <c r="E368" i="2"/>
  <c r="E374" i="2"/>
  <c r="I7" i="2"/>
  <c r="E76" i="2"/>
  <c r="E82" i="2"/>
  <c r="E404" i="2"/>
  <c r="E417" i="2"/>
  <c r="E423" i="2"/>
  <c r="I13" i="2"/>
  <c r="E240" i="2"/>
  <c r="E294" i="2"/>
  <c r="E228" i="2"/>
  <c r="E26" i="2"/>
  <c r="E51" i="2"/>
  <c r="E186" i="2"/>
  <c r="E70" i="2"/>
  <c r="E136" i="2"/>
  <c r="E162" i="2"/>
  <c r="E264" i="2"/>
  <c r="E282" i="2"/>
  <c r="E337" i="2"/>
  <c r="E362" i="2"/>
  <c r="E45" i="2"/>
  <c r="E174" i="2"/>
  <c r="H12" i="2"/>
  <c r="E59" i="2"/>
  <c r="E168" i="2"/>
  <c r="E252" i="2"/>
  <c r="E270" i="2"/>
  <c r="E325" i="2"/>
  <c r="E343" i="2"/>
  <c r="E246" i="2"/>
  <c r="E319" i="2"/>
  <c r="E398" i="2"/>
  <c r="E198" i="2"/>
  <c r="E180" i="2"/>
  <c r="E276" i="2"/>
  <c r="E156" i="2"/>
  <c r="E258" i="2"/>
  <c r="E331" i="2"/>
  <c r="E130" i="2"/>
  <c r="E234" i="2"/>
  <c r="E307" i="2"/>
  <c r="E386" i="2"/>
  <c r="E206" i="2"/>
  <c r="E350" i="2"/>
  <c r="E205" i="2"/>
  <c r="E216" i="2"/>
  <c r="E288" i="2"/>
  <c r="I204" i="2"/>
  <c r="E210" i="2"/>
  <c r="E356" i="2"/>
  <c r="E411" i="2"/>
  <c r="E39" i="2"/>
  <c r="E301" i="2"/>
  <c r="E380" i="2"/>
  <c r="E17" i="2"/>
  <c r="U17" i="2" s="1"/>
  <c r="E11" i="2"/>
  <c r="U11" i="2" s="1"/>
  <c r="E313" i="2"/>
  <c r="E222" i="2"/>
  <c r="G12" i="2"/>
  <c r="G6" i="2"/>
  <c r="E64" i="2"/>
  <c r="I58" i="2"/>
  <c r="F6" i="2"/>
  <c r="E20" i="2"/>
  <c r="E63" i="2"/>
  <c r="F12" i="2"/>
  <c r="I12" i="2" l="1"/>
  <c r="E12" i="2" s="1"/>
  <c r="E7" i="2"/>
  <c r="E6" i="2" s="1"/>
  <c r="I6" i="2"/>
  <c r="E204" i="2"/>
  <c r="E58" i="2"/>
  <c r="E13" i="2"/>
  <c r="Q13" i="2" l="1"/>
  <c r="P13" i="2" s="1"/>
  <c r="U6" i="2"/>
  <c r="Q6" i="2"/>
  <c r="P12" i="2" l="1"/>
  <c r="U12" i="2" s="1"/>
  <c r="U13" i="2"/>
  <c r="U7" i="2"/>
  <c r="Q12" i="2"/>
  <c r="Q301" i="2"/>
  <c r="Q307" i="2"/>
  <c r="R301" i="2"/>
  <c r="R307" i="2"/>
  <c r="S301" i="2"/>
  <c r="T301" i="2"/>
  <c r="P302" i="2"/>
  <c r="P301" i="2" s="1"/>
  <c r="T307" i="2"/>
  <c r="S307" i="2"/>
  <c r="P307" i="2"/>
  <c r="P308" i="2"/>
</calcChain>
</file>

<file path=xl/sharedStrings.xml><?xml version="1.0" encoding="utf-8"?>
<sst xmlns="http://schemas.openxmlformats.org/spreadsheetml/2006/main" count="703" uniqueCount="416">
  <si>
    <t>№ п/п</t>
  </si>
  <si>
    <t>Наименование мероприятия</t>
  </si>
  <si>
    <t>По годам</t>
  </si>
  <si>
    <t>Всего</t>
  </si>
  <si>
    <t>ОБ</t>
  </si>
  <si>
    <t>ФБ</t>
  </si>
  <si>
    <t>МБ</t>
  </si>
  <si>
    <t>ВБС</t>
  </si>
  <si>
    <t>-</t>
  </si>
  <si>
    <t>2021-2025</t>
  </si>
  <si>
    <t>А</t>
  </si>
  <si>
    <t>Мероприятия по развитию новой экономики</t>
  </si>
  <si>
    <t>1</t>
  </si>
  <si>
    <t>Развитие промышленных предприятий</t>
  </si>
  <si>
    <t>1.1.</t>
  </si>
  <si>
    <t>2021-2023</t>
  </si>
  <si>
    <t>1.2.</t>
  </si>
  <si>
    <t>Строительство завода по производству абразивных материалов</t>
  </si>
  <si>
    <t>1.3.</t>
  </si>
  <si>
    <t>2</t>
  </si>
  <si>
    <t>Развитие сельского хозяйства и аквакультуры</t>
  </si>
  <si>
    <t>2.1.</t>
  </si>
  <si>
    <t>Создание форелевого хозяйства</t>
  </si>
  <si>
    <t>2.2.</t>
  </si>
  <si>
    <t>3</t>
  </si>
  <si>
    <t>Развитие туризма и сферы услуг</t>
  </si>
  <si>
    <t>3.1.</t>
  </si>
  <si>
    <t>3.2.</t>
  </si>
  <si>
    <t>3.3.</t>
  </si>
  <si>
    <t>3.4.</t>
  </si>
  <si>
    <t>3.5.</t>
  </si>
  <si>
    <t>3.6.</t>
  </si>
  <si>
    <t>Строительство гостиничного комплекса "Полярия"</t>
  </si>
  <si>
    <t>3.7.</t>
  </si>
  <si>
    <t>Строительство экотурбазы</t>
  </si>
  <si>
    <t>3.9.</t>
  </si>
  <si>
    <t>Реализация проекта кафе на колесах</t>
  </si>
  <si>
    <t>3.10.</t>
  </si>
  <si>
    <t>Создание пекарни-кондитерской BROD</t>
  </si>
  <si>
    <t>3.11.</t>
  </si>
  <si>
    <t>Реализация проекта "Еда на колесах"</t>
  </si>
  <si>
    <t>B</t>
  </si>
  <si>
    <t>Мероприятия по развитию инфраструктуры и городской среды</t>
  </si>
  <si>
    <t>4</t>
  </si>
  <si>
    <t>Развитие социальной сферы</t>
  </si>
  <si>
    <t>4.1.</t>
  </si>
  <si>
    <t>4.2.</t>
  </si>
  <si>
    <t>4.3.</t>
  </si>
  <si>
    <t>4.4.</t>
  </si>
  <si>
    <t>Строительство модульного фельдшерско-акушерского пункта в поселке Корзуново</t>
  </si>
  <si>
    <t>4.5.</t>
  </si>
  <si>
    <t>Строительство модульного фельдшерско-акушерского пункта в населенном пункте Лиинахамари</t>
  </si>
  <si>
    <t>4.6.</t>
  </si>
  <si>
    <t>Строительство модульной амбулатории  в поселке городского типа Печенга</t>
  </si>
  <si>
    <t>4.7.</t>
  </si>
  <si>
    <t>Строительство модульного фельдшерско-акушерского пункта в населенном пункте Раякоски</t>
  </si>
  <si>
    <t>2021-2022</t>
  </si>
  <si>
    <t>4.9.</t>
  </si>
  <si>
    <t>4.10.</t>
  </si>
  <si>
    <t>4.11.</t>
  </si>
  <si>
    <t>2022-2024</t>
  </si>
  <si>
    <t>4.12.</t>
  </si>
  <si>
    <t>Капитальный ремонт библиотеки и детской школы искусств в п. Спутник</t>
  </si>
  <si>
    <t>4.13.</t>
  </si>
  <si>
    <t>2023-2025</t>
  </si>
  <si>
    <t>4.14.</t>
  </si>
  <si>
    <t>2024-2025</t>
  </si>
  <si>
    <t>4.15.</t>
  </si>
  <si>
    <t>Капитальный ремонт Спортивного центра в п. Спутник</t>
  </si>
  <si>
    <t>5</t>
  </si>
  <si>
    <t>Модернизация жилья и инженерной инфраструктуры</t>
  </si>
  <si>
    <t>5.1.</t>
  </si>
  <si>
    <t>5.2.</t>
  </si>
  <si>
    <t>2023-2024</t>
  </si>
  <si>
    <t>5.3.</t>
  </si>
  <si>
    <t>2021-2024</t>
  </si>
  <si>
    <t>5.4.</t>
  </si>
  <si>
    <t>5.5.</t>
  </si>
  <si>
    <t>5.6.</t>
  </si>
  <si>
    <t>2022-2025</t>
  </si>
  <si>
    <t>5.7.</t>
  </si>
  <si>
    <t>5.8.</t>
  </si>
  <si>
    <t>6</t>
  </si>
  <si>
    <t>Развитие городской среды</t>
  </si>
  <si>
    <t>6.1.</t>
  </si>
  <si>
    <t>6.2.</t>
  </si>
  <si>
    <t>Благоустройство общественной территории пл. Ленина в пгт Никель</t>
  </si>
  <si>
    <t>6.3.</t>
  </si>
  <si>
    <t>6.4.</t>
  </si>
  <si>
    <t>6.5.</t>
  </si>
  <si>
    <t>6.6.</t>
  </si>
  <si>
    <t>Благоустройство общественной территории сквера по ул. Ленина в г. Заполярном</t>
  </si>
  <si>
    <t>6.7.</t>
  </si>
  <si>
    <t>Развитие событийной программы</t>
  </si>
  <si>
    <t>7</t>
  </si>
  <si>
    <t>Развитие институтов и международное сотрудничество</t>
  </si>
  <si>
    <t>7.1.</t>
  </si>
  <si>
    <t>* ПАО ГМК "Норильский Никель": Поддержка проектного офиса (Развитие коммуникаций. Консолидация инструментов поддержки. Бизнес-кураторы. Консультационная помощь. Проект "Бизнес в школу"). Грантовый конкурс, поддержка социального предпринимательства, знакомство с лучшими практиками и тенденциями в сфере благотворительности и добровольчества</t>
  </si>
  <si>
    <t>7.2.</t>
  </si>
  <si>
    <t>Проведение Дней российско-норвежского приграничного сотрудничества</t>
  </si>
  <si>
    <t>7.3.</t>
  </si>
  <si>
    <t>Регулярное автобусное сообщение по маршруту: Мурманск-Киркенес-Мурманск</t>
  </si>
  <si>
    <t>ПАО ГМК "Норильский Никель"</t>
  </si>
  <si>
    <t>Министерство градостроительства и благоустройства Мурманской области</t>
  </si>
  <si>
    <t>Министерство строительства Мурманской области</t>
  </si>
  <si>
    <t>ООО "Мурманский абразивный завод"</t>
  </si>
  <si>
    <t xml:space="preserve"> АНО "Центр социальных проектов "Вторая школа"</t>
  </si>
  <si>
    <t>Модернизация школ и реализация программ поддержки образования</t>
  </si>
  <si>
    <t>Администрация Печенгского муниципального округа</t>
  </si>
  <si>
    <t>Министерство здравоохранения Мурманской области</t>
  </si>
  <si>
    <t xml:space="preserve"> Министерство энергетики и жилищно-коммунального хозяйства Мурманской области</t>
  </si>
  <si>
    <t>Комитет по туризму Мурманской области</t>
  </si>
  <si>
    <t>Министерство образования и науки Мурманской области</t>
  </si>
  <si>
    <t>Строительство модульного фельдшерско-акушерского пункта в населенном пункте Спутник</t>
  </si>
  <si>
    <t>4.16.</t>
  </si>
  <si>
    <t xml:space="preserve">ГАПОУ МО "Печенгский политехнический техникум"
</t>
  </si>
  <si>
    <t>ИОГВ МО, координирующий реализацию мероприятия</t>
  </si>
  <si>
    <t>Планируемые объемы и источники финансирования (тыс. руб.)</t>
  </si>
  <si>
    <t>Планируемый период выполнения мероприятия</t>
  </si>
  <si>
    <t>Описание результата реализации мероприятия</t>
  </si>
  <si>
    <t>Ответственный за результат от реализации мероприятия</t>
  </si>
  <si>
    <t>Участники реализации мероприятия и предполагаемые механизмы его реализации</t>
  </si>
  <si>
    <t xml:space="preserve">Министерство развития Арктики и экономики
Мурманской области </t>
  </si>
  <si>
    <t>Министерство развития Арктики и экономики Мурманской области</t>
  </si>
  <si>
    <t>Министерство спорта 
Мурманской области</t>
  </si>
  <si>
    <t>Предприниматель А. Чернышев</t>
  </si>
  <si>
    <t>Предприниматель И. Ташова</t>
  </si>
  <si>
    <t>Предприниматель В. Матвеенко</t>
  </si>
  <si>
    <t>Закупка медицинского оборудования</t>
  </si>
  <si>
    <t>Разработка программы  развития системы здравоохранения Печенгского муниципального округа</t>
  </si>
  <si>
    <t>* Министерство здравоохранения Мурманской области,
ГОБУЗ "Печенгская ЦРБ"  в рамках реализации региональной программы  Мурманской области "Модернизация первичного звена здравоохранения"</t>
  </si>
  <si>
    <t>* Министерство здравоохранения Мурманской области,
ГОБУЗ "Печенгская ЦРБ" в рамках реализации региональной программы  Мурманской области "Модернизация первичного звена здравоохранения"</t>
  </si>
  <si>
    <t>* ГОКУ "Управление капитального строительства Мурманской области" в рамках реализации региональной программы  Мурманской области "Модернизация первичного звена здравоохранения"</t>
  </si>
  <si>
    <t>2021-2026</t>
  </si>
  <si>
    <t xml:space="preserve">Выполнение ремонтных работ МБУ ДО «Детская художественная школа
№ 2» г.п. Заполярный </t>
  </si>
  <si>
    <t xml:space="preserve">Выполнение работ по утеплению чердачного помещения МБУДО
«Детская музыкальная школа № 1» п. Никель </t>
  </si>
  <si>
    <t>Приобретение музыкальных инструментов в МБУДО «Детская
музыкальная школа № 3» в п. Спутник, МБУДО «ДМШ № 1» в п. Никель,
МБУДО «ДМШ № 2» в г.п. Заполярный</t>
  </si>
  <si>
    <t>Министерство культуры Мурманской области</t>
  </si>
  <si>
    <t>* Администрация Печенгского муниципального округа
* Министерство культуры Мурманской области</t>
  </si>
  <si>
    <t xml:space="preserve">Проведение ремонта 1 этажа в МБУ ДО "Детская художественная кола № 1" в н.п. Никель </t>
  </si>
  <si>
    <t xml:space="preserve">Проведение ремонта МБУ ДО «Детская художественная школа № 2» г.п. Заполярный </t>
  </si>
  <si>
    <t xml:space="preserve">Проведение ремонта МБУДО
«Детская музыкальная школа № 1» п. Никель </t>
  </si>
  <si>
    <t>Приобретение музыкальных инструментов в МБУДО "Детская музыкальная школа № 3" в п. Спутник,  МБУДО "ДМШ № 1" в п. Никель, МБУДО "ДМШ № 2" в г.п. Заполярный (рояль Kawai GL-10 M/PEP - 1 шт., пианино Н. Рубинштейн HP-121 - 2 шт., фортепиано "Михаил Глинка" - 2 шт.)</t>
  </si>
  <si>
    <t>* Министерство градостроительства и благоустройства Мурманской области: финансирование работ по благоустройству территории по государственной программе "Формирование современной городской среды Мурманской области"</t>
  </si>
  <si>
    <t>6.8.</t>
  </si>
  <si>
    <t xml:space="preserve">Благоустройство дворовых территорий </t>
  </si>
  <si>
    <t>2022-2023</t>
  </si>
  <si>
    <t>Предприятие по смешиванию, фасовке и упаковке синтетических смол и двухкомпонентного полиэфирного состава в ампулах для механизированного крепления</t>
  </si>
  <si>
    <t xml:space="preserve">всего </t>
  </si>
  <si>
    <t>ООО "ДСИ Техно"</t>
  </si>
  <si>
    <t>ООО "Русский Лосось"</t>
  </si>
  <si>
    <t xml:space="preserve">
Туристический кластер "Валла-Тунтури"</t>
  </si>
  <si>
    <t xml:space="preserve">
ООО "Валла-Тунтури"</t>
  </si>
  <si>
    <t>База отдыха "Студеный берег"</t>
  </si>
  <si>
    <t>ООО "Студеный берег"</t>
  </si>
  <si>
    <t>3.12.</t>
  </si>
  <si>
    <t>ООО "Гольфстрим51"</t>
  </si>
  <si>
    <t>3.13.</t>
  </si>
  <si>
    <t>Арт-резиденция "БаренцДом"</t>
  </si>
  <si>
    <t>* Построена арт-резиденция:  энергоэффективный каркасный дом  с возможностью размещения до 12 гостей_x0002_художников, мастерской, гостиной, кухней и выставочным пространством.
* Создано 3 новых рабочих места в 2022 г.</t>
  </si>
  <si>
    <t>ООО "БаренцДом"</t>
  </si>
  <si>
    <t>3.14.</t>
  </si>
  <si>
    <t>Строительство туристического комплекса в Печенгском округе</t>
  </si>
  <si>
    <t>2022-2026</t>
  </si>
  <si>
    <t>ООО "Северная усадьба рыбака"</t>
  </si>
  <si>
    <r>
      <t xml:space="preserve">ИТОГО ПО ПРОГРАММЕ 
</t>
    </r>
    <r>
      <rPr>
        <sz val="8"/>
        <color indexed="8"/>
        <rFont val="Arial"/>
        <family val="2"/>
        <charset val="204"/>
      </rPr>
      <t>(без учета туркластера "Валла-Тунтури")</t>
    </r>
    <r>
      <rPr>
        <b/>
        <sz val="8"/>
        <color indexed="8"/>
        <rFont val="Arial"/>
        <family val="2"/>
        <charset val="204"/>
      </rPr>
      <t xml:space="preserve"> </t>
    </r>
  </si>
  <si>
    <t>Ремонт помещений сельской библиотеки- филиала № 6 МБКПУ "Печенгское МБО" в с.п. Корзуново</t>
  </si>
  <si>
    <t>Ремонт помещений МБУК "Дворец культуры "Восход" (сельского клуба в п. Раякоски)</t>
  </si>
  <si>
    <t>Проведение ремонта помещений МБУК "Дворец культуры "Восход" (сельского клуба в п. Раякоски)</t>
  </si>
  <si>
    <t>* Администрация Печенгского муниципального округа: разработка проектно-сметной документации. Подготовка заявки в Министерство градостроительства и благоустройства  Мурманской области на софинансирование благоустройства территории. Софинансирование и контроль реализации проекта. 
* Министерство градостроительства и благоустройства Мурманской области: Финансирование в рамках государственной программы "Формирование современной городской среды Мурманской области"</t>
  </si>
  <si>
    <t>2.3.</t>
  </si>
  <si>
    <t>Открытие фронт-офиса АНО "Туристский центр Мурманской области"</t>
  </si>
  <si>
    <t>3.8.</t>
  </si>
  <si>
    <t>4.17.</t>
  </si>
  <si>
    <t>4.18.</t>
  </si>
  <si>
    <t>4.19.</t>
  </si>
  <si>
    <t>4.20.</t>
  </si>
  <si>
    <t>4.21.</t>
  </si>
  <si>
    <t>4.22.</t>
  </si>
  <si>
    <t>Министерство строительства
Мурманской области</t>
  </si>
  <si>
    <t>4.23.</t>
  </si>
  <si>
    <t>4.24.</t>
  </si>
  <si>
    <t>6.9.</t>
  </si>
  <si>
    <t>6.10.</t>
  </si>
  <si>
    <t xml:space="preserve">Министерство развития Арктики  экономики Мурманской области </t>
  </si>
  <si>
    <t xml:space="preserve">Министерство транспорта и дорожного хозяйства Мурманской области </t>
  </si>
  <si>
    <t xml:space="preserve">Министерство транспорта и дорожного хозяйства Мурманской области, Министерство развития Арктики и экономики
Мурманской области </t>
  </si>
  <si>
    <t>Министерство природных ресурсов, экологии и рыбного хозяйства Мурманской области</t>
  </si>
  <si>
    <t xml:space="preserve"> 
Комитет по туризму Мурманской области, Министерство развития Арктики и экономики
Мурманской области </t>
  </si>
  <si>
    <t xml:space="preserve"> 
Комитет по туризму Мурманской области, Министерство развития Арктики  экономики Мурманской области </t>
  </si>
  <si>
    <t xml:space="preserve"> 
Комитет по туризму Мурманской области </t>
  </si>
  <si>
    <t xml:space="preserve">Комитет по туризму Мурманской области </t>
  </si>
  <si>
    <t xml:space="preserve">Комитет по туризму Мурманской области, Министерство развития Арктики и экономики Мурманской области </t>
  </si>
  <si>
    <t>Комитет по туризму Мурманской области,
Министерство развития Арктики и экономики Мурманской области</t>
  </si>
  <si>
    <t xml:space="preserve">
ООО "ФишФарм"</t>
  </si>
  <si>
    <t xml:space="preserve">
ООО "Полярия"</t>
  </si>
  <si>
    <t xml:space="preserve">
ООО "Ивекта Групп"</t>
  </si>
  <si>
    <t xml:space="preserve">
ООО "Золото Арктики"</t>
  </si>
  <si>
    <t xml:space="preserve">
ИП Радкевич З.Б.</t>
  </si>
  <si>
    <t xml:space="preserve">
Администрация Печенгского муниципального округа</t>
  </si>
  <si>
    <t xml:space="preserve">
2021-2023</t>
  </si>
  <si>
    <r>
      <t xml:space="preserve">
Капитальный ремонт домов в поселке Спутник, пгт Печенга, поселке 19 км </t>
    </r>
    <r>
      <rPr>
        <i/>
        <sz val="7"/>
        <rFont val="Arial"/>
        <family val="2"/>
        <charset val="204"/>
      </rPr>
      <t>(выполнение работ по оценке технического состояния многоквартирных домов, разработке проектной документации на проведение капитального ремонта общего имущества многоквартирных домов (крыши), капитальному ремонту общего имущества многоквартирных домов: капитальный ремонт крыш жилых домов по адресам: ж/д станция Печенга, 19 км, д. 2, 4, п. Спутник, ул. Новая, д. 15, 21)</t>
    </r>
  </si>
  <si>
    <t>Приложение 
к распоряжению Губернатора 
Мурманской области                           
от _______________ № _____</t>
  </si>
  <si>
    <t>• Построен завод по производству шлаков гранулированных с выводом продукции на европейский рынок.
• Создано рабочих мест к 2025 г.: до 10</t>
  </si>
  <si>
    <t>* Создано предприятие по смешиванию, фасовке и упаковке синтетических смол и двухкомпонентного полиэфирного состава в ампулах для механизированного крепления на базе существующего здания авторемонтной мастерской (реконструкция).
* Создано 34 новых рабочих места в 2023 г.</t>
  </si>
  <si>
    <t>Создание экозавода по переработке вторичных пластиковых материалов</t>
  </si>
  <si>
    <t>• Построен эко-завод с производством архитектурных форм из вторсырья от 50 объектов в месяц.
• В качестве сырья используются собираемые на территории округа отходы полимеров, полиэтилена, полипропилена и др.
• Создано рабочих мест к 2025 г.: до 10</t>
  </si>
  <si>
    <t>Комплекс объектов марикультуры фабрики по убою и переработке  атлантического лосося, вспомогательных и сопутствующих основной деятельности строений на территории н.п. Лиинахамари.</t>
  </si>
  <si>
    <t>* Построена фабрика: производственное здание с линией по убою и переработке атлантического лосося, очистные сооружения для очистки всех сточных вод с комплекса сооружений и сопутствующие сооружения.
* Создано 44 новых рабочих места в 2022 г.</t>
  </si>
  <si>
    <t>Индустриальный объект - рыбоводный (смолтовый) завод по выращиванию посадочного материала атлантического лосося и форели в Печенгском районе Мурманской области</t>
  </si>
  <si>
    <t>* Построен рыболовный (смолтовый) завод для выращивания посадочного материала атлантического лосося.
* Создано 19 новых рабочих мест в 2024 г.</t>
  </si>
  <si>
    <t>• Создано рыбоводное хозяйство по индустриальному выращиванию холодноводных рыб (форель радужная) на территории Печенгского района Мурманской области в акватории озера Алла-Аккаярви.
• Создано рабочих мест к 2025 г.: до 14</t>
  </si>
  <si>
    <t>* Создана туристическо-рекреационная зона мирового уровня на Кольском полуострове, объединяющая различные достопримечательности полуострова и позволяющая развить различные виды туризма - экспедиционный, круизный, спортивный, познавательный, исторический и промышленный. Зона включает 2 туристические деревни с отелями 3,4 и 5 звезд, глэмпинги, горнолыжный комплекс, аквацентр, канатную дорогу. На курорте гости смогут познакомиться с красивейшей природой Кольского полуострова, пройдя 180 км пешеходных маршрутов, порыбачить, заночевать под Северным сиянием в комфортных глэмпингах. 
* Создано 41 новое рабочее место к 2026 году.
* Общий заявленный объем инвестиций по проекту в период реализации 2020 - 2026 годы составляет 27 786 031,0 тыс. рублей. Объем инвестиций в рамках реализации программы -  18 783 429,0 тыс. рублей (2020 г. - 175 077,0 тыс.руб., 2021 г. - 480 000,0 тыс.руб., 2022 г. - 2 103 994,0 тыс.руб., 2023 г. - 4 755 735,0 тыс.руб., 2024 г. - 5 643 566,0 тыс.руб., 2025 г. - 5 800 134,0 тыс.руб., 2026 г. - 8 827 525,0 тыс.руб.).
На 01.01.2022  сумма фактических инвестиций в проект составила 899 149,97225 тыс.руб., создано 4 р.м.</t>
  </si>
  <si>
    <t>* ПАО ГМК "Норильский Никель": разработка концепции, проектно-сметной документации. Строительство объектов размещения, развитие туристических маршрутов и горнолыжного центра.
* Администрация Печенгского муниципального округа, Комитет по туризму Мурманской области: подготовка заявки по включению мероприятий в национальный проект "Туризм и индустрия гостеприимства" (после утверждения национального проекта).
* Минобороны России, ФСБ России: предоставление участков земель обороны и безопасности для развития туристического кластера 9при необходимости).
* Ростуризм: Софинансирование мероприятий по развитию объектов туристического кластера.
* Минтранс России: Софинансирование мероприятий по развитию объектов транспортной инфраструктуры</t>
  </si>
  <si>
    <t>Создание Парка активного отдыха и экстремальных видов спорта в пгт Никель</t>
  </si>
  <si>
    <t>• Созданы якорные объекты Парка: горнолыжный центр, центр водных видов спорта, тематический полигон.
• Туристический поток: до 90 тыс. посетителей в год (в том числе за счет реализации связанных мероприятий в сфере туризма).
• Совокупная выручка инвестиционных проектов: до 175 млн. руб. в год с 2026 года.
• Создано до 150 рабочих мест в якорных объектах.
• Создано (сохранено) до 350 рабочих мест в торговле и сфере обслуживания.
• Потенциальный объем налоговых поступлений: до 40 млн. руб. в год по УСН (до 7 млн. в течение льготного периода), до 30 млн. руб. в год по НДФЛ</t>
  </si>
  <si>
    <t>* ПАО ГМК "Норильский Никель": разработка концепции Парка. Подготовка и реализация инвестиционного проекта. Привлечение соинвесторов и операторов. Продвижение бренда территории. Организационная поддержка со стороны проектного офиса АНО "Центр социальных проектов Печенгского района "Вторая школа".
*Организационная поддержка со стороны Печенгского муниципального округа и Комитета по туризму Мурманской области, совместная подготовка заявки по включению мероприятий в национальный проект "Туризм и индустрия гостеприимства".
* Комитет по туризму Мурманской области: продвижение турпродукта Печенгского округа в системе туристических маршрутов региона.
*Министерство развития Арктики и экономики Мурманской области: предоставление субсидий субъектам малого и среднего предпринимательства в туриндустрии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Государственная корпорация развития "ВЭБ.РФ": предоставление беспроцентных займов инвесторам</t>
  </si>
  <si>
    <t>Создание торгово-пешеходной зоны в пгт Никель</t>
  </si>
  <si>
    <t>• Воссозданы здания в историческом квартале Никеля в районе ул. Бабикова общей площадью 3 тыс. кв. м для размещения объектов торговли, общепита и апартаментов.
• Выполнено благоустройство территории, созданы арт-объекты и нестационарные объекты торговли.
• Выручка от сдачи в аренду недвижимости: до 18 млн. руб. в год;
• Создано до 60 рабочих мест.
• Срок окупаемости инвестиционного проекта: от 5 до 10 лет</t>
  </si>
  <si>
    <t>* ПАО ГМК "Норильский Никель": подготовка и реализация инвестиционного проекта. Привлечение соинвесторов и операторов.  Предоставление беспроцентных займов инвесторам с целью строительства коммерческих помещений (гостиница). 
* Администрация Печенгского муниципального округа: предоставление земельных участков для развития территории. Подача заявки для участия в рейтинговом голосовании по отбору общественных территорий, благоустройство которых планируется в 2023 году (федеральный конкурс).
* Министерство развития Арктики и экономики Мурманской области: предоставление субсидий субъектам малого и среднего предпринимательства в туриндустрии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Государственная корпорация развития "ВЭБ.РФ": софинансирование беспроцентных займов для субъектов малого и среднего предпринимательства</t>
  </si>
  <si>
    <t>• Отремонтировано помещение площадью 30 кв.м по адресу: ул. Сидоровича, 4.
• Организованы информационные услуги для туристов.
• Создано рабочих мест к 2025 г.: до 5</t>
  </si>
  <si>
    <t>* ПАО ГМК "Норильский Никель": реализация проекта в рамках программ АНО "Центр социальных проектов Печенгского района "Вторая школа".
* Администрация Печенгского муниципального округа: предоставление помещений и земельного участка для реализации проекта.  
* Комитет по туризму Мурманской области: информационное взаимодействие с туристско-информационным центром Печенгского муниципального округа</t>
  </si>
  <si>
    <t>• Построен отель по франшизе на 21 номер, включая полноценное кафе для проживающих в отеле и жителей города, экскурсионное бюро.
• Создано рабочих мест к 2025 г.: до 10</t>
  </si>
  <si>
    <t xml:space="preserve">
"Строительство объекта придорожного сервиса - многофункциональной заправки "Atlas"</t>
  </si>
  <si>
    <t>• Построен многофункциональный комплекс на федеральной трассе, включающий автозаправочную станцию и электрозаправочную станцию (для заправки электрокаров), кафе, магазин, сувенирную лавку, автомойку самообслуживания, узел связи, санузел, фотозону, сектор туристической навигации.
• Создано рабочих мест к 2025 г.: до 10</t>
  </si>
  <si>
    <t>• Построена туристическая база с организацией туров отдыха по принципу "все включено".
• Создано рабочих мест к 2025 г.: до 21</t>
  </si>
  <si>
    <t>• Организовано кафе на колесах с приготовлением комплексных обедов и выпечки.
• Создано рабочих мест к 2025 г.: до 10</t>
  </si>
  <si>
    <t>* ИП И.И. Ташова: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</si>
  <si>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Организована кондитерская-пекарня на 15 посадочных мест с детской игровой зоной.
• Создано рабочих мест к 2025 г.: до 10</t>
  </si>
  <si>
    <t>* ИП Радкевич З.Б.: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</si>
  <si>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А. Чернышев: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</si>
  <si>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Организованы мобильные точки общественного питания в местах проведения досуга населения и удаленных населенных пунктах Печенгского района.
• Создано рабочих мест к 2022 г.: до 21</t>
  </si>
  <si>
    <t>* Построены 12 деревянных домов и 6 глэмпингов, окруженных современной инфраструктурой (площадки для спорта, ресторан, баня).
* Создано 45 новых рабочих мест к концу 2023 г.</t>
  </si>
  <si>
    <t>Создание базы отдыха "Гольфстрим" в Печенгском округе. Локальная часть. Строительство административного здания</t>
  </si>
  <si>
    <t>* Построено административное здание для приема туристов с чайно-кофейной зоной и магазином сопутствующих товаров.
* Создано 1 новое рабочее место</t>
  </si>
  <si>
    <t>* Построен туристический комплекс: административное здание, 8 гостевых домов, объекты инфраструктуры (генераторная, насосная)
* Создано 5 новых рабочих мест в 2026 г.</t>
  </si>
  <si>
    <t xml:space="preserve">Разработана программа  развития системы здравоохранения Печенгского муниципального округа.                                                                В рамках разработанной программы проработаны вопросы:
• формирования оптимальной структуры ГОБУЗ "Печенгская ЦРБ" и рациональной маршрутизации пациентов;
• обеспечения кадрами;
• сокращения неэффективных расходов медицинской организации;
• формирования плана основных мероприятий, направленных на обеспечение удовлетворенности жителей Печенгского района качеством оказания медицинской помощи </t>
  </si>
  <si>
    <t>* ПАО ГМК "Норильский Никель": Финансирование разработки программы, экспертное сопровождение.
* Министерство здравоохранения Мурманской области:  экспертное сопровождение</t>
  </si>
  <si>
    <t xml:space="preserve">
• ГОБУЗ "Печенгская ЦРБ" оснащена медицинским оборудованием в соответствии с порядками оказания медицинской помощи, созданы  условия оказания медицинской помощи</t>
  </si>
  <si>
    <t>Капитальный ремонт поликлиники в г. Заполярном</t>
  </si>
  <si>
    <t>• Проведен капитальный ремонт поликлиники г. Заполярного.
• Приведено в соответствие с требованиями действующих нормативных актов состояние здания и помещений подразделения ГОБУЗ "Печенгская ЦРБ", созданы условия оказания медицинской помощи</t>
  </si>
  <si>
    <t>• Построен ФАП в соответствии с действующими требованиями.
• Созданы условия для оказания медицинской помощи  жителям поселка Корзуново</t>
  </si>
  <si>
    <t>• Построен ФАП в соответствии с действующими требованиями.
• Созданы условия для оказания медицинской помощи  жителям населенного пункта Лиинахамари</t>
  </si>
  <si>
    <t>• Построена модульная амбулатория в соответствии с действующими требованиями.
• Созданы условия для оказания медицинской помощи  жителям поселка городского типа Печенга</t>
  </si>
  <si>
    <t>• Построен ФАП в соответствии с действующими требованиями.
• Созданы условия для оказания медицинской помощи  жителям населенного пункта Раякоски</t>
  </si>
  <si>
    <t>4.8.</t>
  </si>
  <si>
    <t>• Построен ФАП в соответствии с действующими требованиями.
• Созданы условия для оказания медицинской помощи  жителям населенного пункта Спутник</t>
  </si>
  <si>
    <t>• Реализован проект "Перемена" (созданы условия для профессионального и личностного роста специалистов сферы образования).
• Проведен инженерный марафон Imake для стимулирования научно-технического творчества у детей.
• Выполнены меры по энергосбережению и обеспечению безопасности СОШ № 1, 7, 20</t>
  </si>
  <si>
    <t>* ПАО ГМК "Норильский Никель": поддержка проектов по развитию образования. Софинансирование ремонтных работ – в рамках соглашения с Правительством Мурманской области</t>
  </si>
  <si>
    <t>Развитие Печенгского политехнического техникума в пгт Никель</t>
  </si>
  <si>
    <t xml:space="preserve">• Обновленный Печенгский политехнический техникум покрывает потребность в кадрах для АО "Кольская ГМК" и объектов новой экономики, в частности прошли обучение и переподготовку:
   - до 215 человек в 2021-2025 гг. по специальностям групп "Технологии материалов" и "Машиностроение" для новых инвестпроектов в сфере промышленности (раздел 2 Программы);
   - до 180 человек в 2021-2025 гг. по специальностям групп "Техническая эксплуатация и обслуживание электрического и электромеханического оборудования (в горной промышленности)", "Слесарь", "Электромонтер по ремонту и обслуживанию электрооборудования (в промышленности)", "Техническое обслуживание и ремонт автомобильного транспорта", "Сварщик (ручной и частично механизированной сварки (наплавки)",  "Подземная разработка месторождений полезных ископаемых" для обеспечения потребности в кадрах АО "Кольская ГМК";
   - до 310 человек в 2021-2025 гг. по специальностям группы "Сервис и туризм" для обеспечения кадрами новых инвестпроектов в сфере туризма (раздел 3 Программы);
   - до 190 человек в 2021-2025 гг. - переподготовка работающего в торговле и сфере обслуживания персонала по специальностям группы "Сервис и туризм";
   - до 500 человек с 2024 года по специальностям группы "Сервис и туризм" для реализации проекта туристического кластера "Валла-Тунтури" -  при наличии потребности у работодателей и баз практик.
• Выполнена реконструкция (ремонт) и оснащение техникума при принятии решения по итогам разработки стратегии. в том числе в 2024 году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созданы современные мастерские, оснащенные по стандартам Ворлдскиллс по компетенциям "Обработка листового металла", "Электромонтаж" с привлечением средств федерального бюджета (14405,6 тыс..руб.), областного бюджета (61 380,3 тыс. руб.), внебюджетных средств (8 099,0 тыс.руб., из них 7 699,1 тыс.руб. - средства АО "Кольская ГМК")).
• Численность выпускников 9 (2020 - 366 человек, прогноз 2021 - 370 человек) и 11 (2020 - 148 человек, прогноз 2021 - 122 человека) классов школ остается в 2019-2023 годах примерно на одинаковом уровне
</t>
  </si>
  <si>
    <t>* Администрация Печенгского муниципального округа: сопровождение и оказание содействия в реализации проекта;            * ПАО ГМК "Норильский Никель": Разработка стратегии развития Печенгского политехнического техникума. Подготовка проектно-сметной документации. Софинансирование работ по реконструкции здания
* Министерство образования и науки Мурманской области: организация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 Заявки на конкурсы в рамках нацпроекта направляют образовательные организации. 
* ГАПОУ МО "ППТ" - создание современных мастерских, оборудованных по стандартам Ворлдскиллс, по компетенциям Электромонтаж и Обработка листового металла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 По итогам разработки стратегии софинансирование работ по реконструкции здания</t>
  </si>
  <si>
    <t>Реконструкция Дворца культуры "Восход" в пгт Никель</t>
  </si>
  <si>
    <t>• Выполнена реконструкция здания, в том числе функциональное переустройство помещений с учетом актуальных потребностей.
• Созданы возможности для проведения международных конференций и фестивалей.
• Уровень удовлетворенности жителей пгт Никель культурно-досуговыми возможностями вырос с 30 до 55 %</t>
  </si>
  <si>
    <t>Реконструкция Дворца культуры "Октябрь" в г. Заполярном</t>
  </si>
  <si>
    <t>• Выполнена реконструкция и оснащение концертного зала, ремонт внутренних помещений, реконструкция системы вентиляции и кондиционирования.
• Созданы условия для проведения крупных культурно-досуговых мероприятий и фестивалей, в том числе международных.
• Оборудован молодежный центр.
• Уровень удовлетворенности жителей г. Заполярного качеством культурно-досуговой сферы вырос с 27 до 55 %</t>
  </si>
  <si>
    <r>
      <t>* ПАО ГМК "Норильский Никель": софинансирование подготовки концепции и проектно-сметной документации. Софинансирование реконструкции и технического оснащения Дворца культуры. Предоставление грантов для реализации социокультурных проектов.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культуры Мурманской области, Министерство строительства Мурманской области, Минкульт России, федеральные институты развития.
* Министерство строительства</t>
    </r>
    <r>
      <rPr>
        <sz val="8"/>
        <color indexed="10"/>
        <rFont val="Arial"/>
        <family val="2"/>
        <charset val="204"/>
      </rPr>
      <t xml:space="preserve"> </t>
    </r>
    <r>
      <rPr>
        <sz val="8"/>
        <rFont val="Arial"/>
        <family val="2"/>
        <charset val="204"/>
      </rPr>
      <t>Мурманской области: софинансирование работ по реконструкции в рамках регионального проекта "Культурная среда".
* Минкульт России: предоставление субсидии на ремонт и укрепление материально-технической базы Дворца культуры.
* Государственная корпорация развития "ВЭБ.РФ": софинансирование реконструкции Дворца культуры в рамках программы предоставления субсидий на реконструкцию социальных объектов в моногородах</t>
    </r>
  </si>
  <si>
    <t>* Проведен капитальный ремонт здания библиотеки и детской школы искусств по ул. Новой, дом 4 в п. Спутник.
* Улучшено предоставление услуг в сфере культуры, а также обеспечены разнообразные формы досуга для жителей поселка и близлежащих населенных пунктов</t>
  </si>
  <si>
    <t>* Министерство строительства Мурманской области: софинансирование работ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t>
  </si>
  <si>
    <t>Проведение ремонта помещений сельской библиотеки - филиала № 6 МБКПУ "Печенгское МБО" в с.п. Корзуново</t>
  </si>
  <si>
    <t xml:space="preserve">Выполнение ремонтных работ  МБУ ДО "Детская музыкальная школа № 2" в г.п. Заполярный (ремонт центрального крыльца, фасада) </t>
  </si>
  <si>
    <t xml:space="preserve">Проведение ремонта МБУ ДО "Детская музыкальная школа № 2" в г.п. Заполярный (ремонт центрального крыльца, фасада) </t>
  </si>
  <si>
    <t>Строительство спортивного комплекса для размещения ДЮСШ в пгт Никель</t>
  </si>
  <si>
    <t>• Построены здание спортивного комплекса и прилегающие к нему плоскостные сооружения.
• Численность занимающихся спортом пгт Никель увеличилась на 30 % от уровня 2019 года.
• Уровень удовлетворенности жителей пгт Никель возможностями для занятий спортом вырос с 76 до 85 %, возможностями для дополнительного образования: с 81 до 85 %</t>
  </si>
  <si>
    <t>Капитальный ремонт лыжной трассы в г. Заполярном</t>
  </si>
  <si>
    <t xml:space="preserve">* Администрация Печенгского муниципального округа: разработка проектно-сметной документации. Подготовка и сопровождение заявки в Министерство спорта Мурманской области.
* Министерство спорта Мурманской области: включение мероприятия в государственную программу Мурманской области «Физическая культура и спорт».
* Министерство строительства Мурманской области: софинансирование работ по капитальному ремонту лыжной трассы в рамках субсидии муниципальному образованию из областного бюджета.
</t>
  </si>
  <si>
    <t xml:space="preserve">•  Выполнен капитальный ремонт лыжной трассы в г. Заполярном; 
•  Численность занимающихся спортом в г. Заполярном увеличилась на 30 % от уровня 2019 года; 
•  Уровень удовлетворенности жителей г. Заполярном возможностями для занятий спортом вырос с 56 до 75 %
</t>
  </si>
  <si>
    <t>Реконструкция спортивного комплекса Строитель в г. Заполярном</t>
  </si>
  <si>
    <t>* ПАО ГМК "Норильский Никель": софинансирование подготовки концепции и проектно-сметной документации. Софинансирование технического оснащения спорткомплекса.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спорта Мурманской области.
* Министерство спорта Мурманской области: софинансирование работ по реконструкции спорткомплекса в рамках регионального проекта "Спорт – норма жизни". Сопровождение заявки в Минспорт России.
* Минспорт России: предоставление субсидии на реконструкцию спорткомплекса и установку искусственного покрытия на футбольном поле в рамках федеральной программы "Развитие физической культуры и спорта"</t>
  </si>
  <si>
    <t>• Выполнена реконструкция здания спорткомплекса "Строитель" и стадиона, благоустройство прилегающей парковой зоны.
• Численность занимающихся спортом в г. Заполярном увеличилась на 30 % от уровня 2019 года.
• Уровень удовлетворенности жителей г. Заполярном возможностями для занятий спортом вырос с 56 до 75 %</t>
  </si>
  <si>
    <t>• Проведен капитальный ремонт зданий спортивного центра по ул. Новой, дом 6, в п. Спутник.
• Обеспечена организация досуга жителей поселка и близлежащих населенных пунктов, а также доступность занятий физической культурой и спортом для всех категорий граждан.
• Увеличена единовременная пропускная способность объектов спорта в муниципальном образовании на 12 человек, создано не менее 3 новых рабочих мест</t>
  </si>
  <si>
    <t>* Министерство строительства Мурманской области: софинансирование работ по благоустройству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t>
  </si>
  <si>
    <t>Разработка программы реализации мастер-плана пгт Никель в части модернизации жилой застройки</t>
  </si>
  <si>
    <t>В рамках программы реализации мастер-плана пгт Никель в части модернизации жилой застройки проработаны:
• организационно-правовые вопросы расселения жилого фонда, сноса избыточных многоквартирных домов и предоставления гражданам комфортного жилья;
• вопросы повышения инвестиционной привлекательности жилья, разработки финансовых инструментов привлечения инвестиций;
• адресный список подлежащих сносу и реконструкции многоквартирных жилых домов;
• эффекты от реализации программы;
• подготовлена предпроектная документация</t>
  </si>
  <si>
    <t>* ПАО ГМК "Норильский Никель": финансирование разработки программы.
* Министерство строительства Мурманской области: проработка источников финансирования со стороны областного и федерального бюджета, экспертное сопровождение.
* Администрация Печенгского муниципального округа: экспертное сопровождение в части программы расселения граждан из аварийного жилья и сноса многоквартирных домов</t>
  </si>
  <si>
    <t>Разработка программы реализации мастер-плана г. Заполярного в части модернизации жилой застройки</t>
  </si>
  <si>
    <t>В рамках программы реализации мастер-плана г. Заполярного в части модернизации жилой застройки проработаны:
• организационно-правовые вопросы расселения жилого фонда, сноса избыточных многоквартирных домов и предоставления гражданам комфортного жилья;
• вопросы повышения инвестиционной привлекательности жилья, разработки финансовых инструментов привлечения инвестиций;
• адресный список подлежащих реконструкции многоквартирных жилых домов;
• эффекты от реализации программы;
• подготовлена предпроектная документация</t>
  </si>
  <si>
    <t>Снос аварийных зданий в пгт Никель и г. Заполярном</t>
  </si>
  <si>
    <t>• Произведен снос аварийных зданий площадью до 80 тыс. кв. м.
• Осуществлен вывоз строительного мусора, выполнена рекультивация территории для последующего размещения новых зданий, сооружений, общественных пространств.
• Улучшен внешний облик пгт Никель и г. Заполярного</t>
  </si>
  <si>
    <t>* ПАО ГМК "Норильский Никель": финансирование работ по сносу аварийных зданий, вывозу строительного мусора.
* Администрация Печенгского муниципального округа: выполнение работ по рекультивации освобожденной территории, предоставление участков для размещения новых объектов капитального строительства и общественных пространств</t>
  </si>
  <si>
    <r>
      <t>Капитальный ремонт домов в поселке Спутник, пгт Печенга, поселке 19 км</t>
    </r>
    <r>
      <rPr>
        <i/>
        <sz val="7"/>
        <rFont val="Arial"/>
        <family val="2"/>
        <charset val="204"/>
      </rPr>
      <t xml:space="preserve"> (выполнение работ по оценке технического состояния многоквартирных домов, разработке проектной документации на проведение капитального ремонта общего имущества многоквартирных домов (ул. Новая, д. 8 – крыши, 19 км, д. 1 – внутридомовых инженерных систем водоотведения, 19 км, д. 3 – крыши, внутридомовых инженерных систем водоотведения, Печенгское шоссе, д. 11, 12 – крыши, фасада), капитальному ремонту общего имущества многоквартирных домов: капитальный ремонт жилых домов по ул. Новой, д. 8 – крыша, 19 км, д. 1 – внутридомовых инженерных систем водоотведения, 19 км, д. 3 – крыша,  внутридомовых инженерных систем водоотведения, Печенгское шоссе, д. 11,12 – крыша, фасад, Печенгский район)</t>
    </r>
  </si>
  <si>
    <t>• Проведен капитальный ремонт дома в п. Спутник (ул. Новая, дом 8  - крыша).
• Проведен капитальный ремонт домов в п. 19 км (дом № 1 - водоотведение; дом 3 - крыша, водоотведение).
• Проведен капитальный ремонт домов в пгт Печенга (Печенгское шоссе, дома 11 и 12 - крыша, фасад).
• Улучшен архитектурный облик поселков
• Улучшены жилищные условия 663 человек</t>
  </si>
  <si>
    <t>• Проведен капитальный ремонт дома в п. Спутник (ул. Новая, дом 15  - крыша).
• Проведен капитальный ремонт дома в п. Спутник (ул. Новая, дом 21  - крыша).                                                                                 
• Проведен капитальный ремонт домов в п. 19 км (дом № 2 - крыша).                                                                                                  • Проведен капитальный ремонт домов в п. 19 км (дом № 4 -  крыша).                                                                                                   • Улучшен архитектурный облик поселков.
• Улучшены жилищные условия 782 человек</t>
  </si>
  <si>
    <t>* Министерство строительства Мурманской области: софинансирование работ по благоустройству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 Изменения будут внесены на основании письма (исх. № 07-02/638-ВС от 11.02.2021)</t>
  </si>
  <si>
    <t>Реконструкция системы теплоснабжения пгт Никель</t>
  </si>
  <si>
    <t>• Жители поселка обеспечены надежным теплоснабжением.
• Общее снижение издержек на теплоснабжение пгт. Никель.
• Снижена себестоимость производства тепловой энергии.
• Снижены расходов бюджета на предоставление субсидии эксплуатирующей организации до 200 млн. руб. в год.
• Повышен уровень удовлетворенности жителей пгт. Никель качеством коммунальных услуг с 32 до 55 %</t>
  </si>
  <si>
    <t>* ПАО ГМК "Норильский Никель": софинансирование разработки проектно-сметной документации. Предоставление беспроцентного займа инвестору на реконструкцию системы теплоснабжения.
* Администрация Печенгского муниципального округа: корректировка схемы теплоснабжения.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Фонд развития моногородов.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Государственная корпорация развития "ВЭБ.РФ".
* Государственная корпорация развития "ВЭБ.РФ": предоставление субсидии на проведение реконструкции объектов теплоснабжения</t>
  </si>
  <si>
    <t>Реконструкция системы водоснабжения пгт Никель</t>
  </si>
  <si>
    <t>• Проведена реконструкция магистрального водовода из оз. Лучломполо, системы водоподготовки и водопроводных сетей.
• Потери воды снижены на 50 %.
• Уровень удовлетворенности жителей пгт. Никель качеством коммунальных услуг вырос с 32 до 55 %</t>
  </si>
  <si>
    <t>* ПАО ГМК "Норильский Никель": финансирование разработки проектно-сметной документации. Предоставление беспроцентного займа инвестору на реконструкцию системы водоснабжения.
* Администрация Печенгского муниципального округа: корректировка схемы водоснабжения и водоотведения.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федеральные институты развития.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федеральные институты развития.
* ВЭБ. РФ: предоставление субсидии на проведение реконструкции объектов водоснабжения</t>
  </si>
  <si>
    <t>Реконструкция канализационных очистных сооружений пгт Никель и г. Заполярного</t>
  </si>
  <si>
    <t>• Выполнена реконструкция канализационных очистных сооружений.
• Качество сточных вод после очистки соответствует действующим нормативам</t>
  </si>
  <si>
    <t>* ПАО ГМК "Норильский Никель": финансирование разработки проектно-сметной документации. Предоставление беспроцентного займа инвестору на реконструкцию системы водоотведения.
* Администрация Печенгского муниципального округа: корректировка схемы водоснабжения и водоотведения.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федеральные институты развития.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федеральные институты развития.
* Государственная корпорация развития "ВЭБ.РФ": предоставление субсидии на проведение реконструкции канализационных очистных сооружений</t>
  </si>
  <si>
    <t>* ПАО ГМК "Норильский Никель": разработка концепции, проектно-сметной документации. Реализация проекта в рамках благотворительной программы и деятельности АНО "Центр социальных проектов Печенгского округа "Вторая школа".
* Администрация Печенгского муниципального округа: предоставление земельного участка, оказание содействия в проведении работ по благоустройству территории, присоединении объектов к сетям инженерного обеспечения</t>
  </si>
  <si>
    <t>*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t>
  </si>
  <si>
    <t>Министерство градостроитель-ства и благоустройства Мурманской области</t>
  </si>
  <si>
    <t xml:space="preserve">Благоустройство Центрального парка в пгт  Никель
</t>
  </si>
  <si>
    <t>• Благоустроена площадь Ленина перед ДК "Восход": выполнена замена покрытия, установка МАФ.
• На площади проводится не менее 10 событий в год.
• Уровень удовлетворенности жителей пгт Никель качеством общественных пространств вырос с 34 до 55 %</t>
  </si>
  <si>
    <t xml:space="preserve">• Благоустроена территория Центрального парка: выполнены работы по озеленению, устройству покрытий, установке МАФ.
• На территории парка проводится не менее 10 событий в год.
• Уровень удовлетворенности жителей пгт Никель качеством общественных пространств вырос с 34 до 45 %
</t>
  </si>
  <si>
    <t>Благоустройство высвободившейся после сноса аварийных домов территории по ул. Октябрьской № 8, 10 в п.г.т. Никель</t>
  </si>
  <si>
    <t>Благоустроена высвободившаяся после сноса аварийных домов территория по ул. Октябрьской № 8, 10 в п.г.т. Никель</t>
  </si>
  <si>
    <t>* ПАО ГМК "Норильский Никель": разработка концепции, проектно-сметной документации. Софинансирование благоустройства территории в части установки малых архитектурных форм.
* Администрация Печенгского муниципального округа: обсуждение концепции с жителями. Подготовка и сопровождение заявки в Министерство градостроительства и благоустройства Мурманской области. Софинансирование благоустройства территории.
* Министерство градостроительства и благоустройства Мурманской области: финансирование благоустройства территории по государственной программе "Формирование современной городской среды Мурманской области"</t>
  </si>
  <si>
    <t>Благоустройство "Тропы здоровья" в г. Заполярном</t>
  </si>
  <si>
    <t>• Благоустроена "Тропа здоровья", в т.ч. территория, прилегающая к городскому озеру в г. Заполярном: выполнено устройство покрытий, установка МАФ и нестационарных объектов.
• На благоустроенной территории организовано проведение городских событий.
• Уровень удовлетворенности жителей г. Заполярного качеством общественных пространств вырос с 42 до 55 %</t>
  </si>
  <si>
    <t>* ПАО ГМК "Норильский Никель": софинансирование разработки проектно-сметной документации и выполнения работ.
* Администрация Печенгского муниципального округа:  организация общественного обсуждения концепции благоустройства "Тропы здоровья" с жителями.
*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
* Минстрой России: предоставление субсидии в соответствии с условиями конкурса проектов по созданию комфортной городской среды (по линии федерального проекта "Формирование комфортной городской среды")</t>
  </si>
  <si>
    <t>Благоустройство Центральной площади в г. Заполярном</t>
  </si>
  <si>
    <t>• Благоустроена территория Центральной площади.
• На территории площади проводится не менее 20 городских событий ежегодно.
• Уровень удовлетворенности жителей г. Заполярного качеством общественных пространств вырос с 42 до 55 %</t>
  </si>
  <si>
    <t>* ПАО ГМК "Норильский Никель": разработка концепции, проектно-сметной документации. Софинансирование благоустройства территории.
* Администрация Печенгского муниципального округа: организация общественного обсуждения концепции благоустройства центральной площади с жителями. Подготовка и сопровождение заявки в Министерство градостроительства и благоустройства Мурманской области. Софинансирование благоустройства территории.
*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t>
  </si>
  <si>
    <t>• Благоустроена территория сквера по ул. Ленина, перед зданием администрации в г. Заполярном.
• Уровень удовлетворенности жителей г. Заполярного качеством общественных пространств вырос с 42 до 55 %</t>
  </si>
  <si>
    <t xml:space="preserve">• Благоустроены дворовые территории г. Заполярного, ул. Мира, д. 6, 8, 10, 12, ул. Юбилейная, д. 5, 9; п. Никель, пр. Гвардейский, д. 6/1, ул. Победы, д. 1, 13, ул. Бредова, д. 1, 3
</t>
  </si>
  <si>
    <t>Организация двух общественных уличных пространств в пгт Никель (парк "Победы" по ул. Бредова и Детский парк по ул. Мира)</t>
  </si>
  <si>
    <t xml:space="preserve">Благоустроены два общественных пространства в пгт Никель: парк "Победы" по ул. Бредова и Детский парк по ул. Мира </t>
  </si>
  <si>
    <t>• Организована работа "Мастерской городских событий".
• Организован центр международного сотрудничества "Баренц Холл".
• Разработан календарь событий.
• Проводится фестиваль "Гастроиндастри", проводятся международные спортивные и культурные мероприятия ("Лыжня дружбы", "Без границ", "Северный ветер").
• Проводятся масштабные городские мероприятия и фестивали силами местного сообщества.
• Проводятся международные экологические конференции.
• Уровень удовлетворенности жителей пгт. Никель и г. Заполярного качеством событийной программы вырос с 64 до    75 %</t>
  </si>
  <si>
    <t>* ПАО ГМК "Норильский Никель": поддержка проекта "Мастерская городских событий". Поддержка масштабных городских мероприятий и фестивалей, в том числе реализация  благотворительной программы "Мир новых возможностей", проекта "Культурное волонтерство" и других.
* Администрация Печенгского муниципального округа: разработка календаря городских событий. Организация городских событий силами муниципальных учреждений.
* Комитет по туризму Мурманской области: продвижение событий в рамках турпродукта региона.
* Министерство спорта Мурманской области: содействие организации международных спортивных соревнований.
* Министерство культуры Мурманской области: содействие организации международных культурных событий.
* Министерство природных ресурсов, экологии и рыбного хозяйства Мурманской области: содействие организации международных экологических мероприятий</t>
  </si>
  <si>
    <t>Развитие Центра социальных проектов "Вторая школа" в пгт Никель</t>
  </si>
  <si>
    <t>• Создана инфраструктура для опережающего развития новой экономики и повышения качества жизни по четырем направлениям: "Бизнес", "Девелопмент / Городская среда", "Туризм", "Социокультурные проекты".
• Создан и работает проектный офис по реализации Программы социально-экономического развития Печенгского муниципального округа на базе АНО "Центр социальных проектов Печенгского округа "Вторая школа".
• Сформированы и работают команды для реализации проектов и инициатив</t>
  </si>
  <si>
    <t xml:space="preserve">• Мероприятие "Дни российско-норвежского приграничного сотрудничества в пгт Никель Печенгского муниципального округа" проводится ежегодно с целью акцентировать внимание на достижениях и успехах развития приграничных районов, выявления новых точек роста в приграничном сотрудничестве, развития территорий, экспорта услуг приграничных районов, создания новых совместных бизнес-проектов, привлечения инвестиций.
• Используется потенциал межмуниципального сотрудничества и повышается его качество для улучшения социально-экономического развития муниципалитетов Мурманской области </t>
  </si>
  <si>
    <t>* Министерство развития Арктики и экономики Мурманской области: субсидия автономной некоммерческой организации по развитию конгрессно-выставочной деятельности "Мурманконгресс" на финансовое обеспечение затрат по сопровождению проведения международных и межрегиональных мероприятий в сфере развития международных, внешнеэкономических связей и межрегионального сотрудничества". Субсидия на проведение "Дней российско-норвежского приграничного сотрудничества".
* Администрация Печенгского района: организационная поддержка мероприятия.
*  АНО "Центр социальных проектов Печенгского округа "Вторая школа": организационная поддержка мероприятия</t>
  </si>
  <si>
    <t>• Запущено регулярное автобусное сообщение, способствующее повышению международной мобильности населения, развитию туризма, деловых контактов.
• На отдельном участке введен электрошаттл по маршруту: Заполярный-Киркенес-Заполярный (при принятии соответствующего решения)</t>
  </si>
  <si>
    <t>* Министерство развития Арктики и экономики Мурманской области: организация коммуникации на международном уровне по реализации проекта.
* Министерство транспорта и дорожного хозяйства Мурманской области: организация транспортного сообщения по новому маршруту.
* Администрация Печенгского муниципального округа: организационная поддержка;
* Комитет по туризму Мурманской области: продвижение маршрута в рамках турпродукта региона;
* Минтранс России: поддержка проекта"</t>
  </si>
  <si>
    <t>Разработка проектно-сметной документации по созданию музея сверхглубокого бурения на базе выведенной из эксплуатации Кольской экспериментальной опорной сверхглубокой скважины</t>
  </si>
  <si>
    <t>Разработка концепции "Плавильный цех - новое городское пространство"</t>
  </si>
  <si>
    <t xml:space="preserve">• Вместимость музея – не менее 1000 единиц хранения.
• Пропускная способность музея – определить проектом в зависисмости от принятых объемно-планировочных решений и согласовать.
• Вместимость гостиницы – 40 мест.
• Мощность предприятия общественного питания – 50 посадочных мест.
• Общее количество персонала комплекса – 20 человек
</t>
  </si>
  <si>
    <t>3.15.</t>
  </si>
  <si>
    <t>3.16.</t>
  </si>
  <si>
    <t xml:space="preserve">• Центр досуга, промышленного туризма </t>
  </si>
  <si>
    <t>• Благоустроена Площадь металлургов.
• Организовано проведение фестиваля "Гастроиндастри" и других массовых мероприятий.
• Уровень удовлетворенности жителей пгт Никель качеством общественных пространств вырос с 34 до 55 %</t>
  </si>
  <si>
    <t>Благоустройство Площади металлургов в пгт Никель</t>
  </si>
  <si>
    <t xml:space="preserve"> * Комитет по туризму МО в части поиска источника финансирования разработки ПСД.
* Администрация Печенгского муниципального округа совместно с АНО "Центр социальных проектов "Вторая школа"  в части оказания содействия в разработке проекта.
* АО Корпорация развития Мурманской области совместно с Комитетом по туризму Мурманской области в части поиска инвестора и сопровождении реализации проекта</t>
  </si>
  <si>
    <t xml:space="preserve"> * Комитет по туризму МО совместно с АО Корпорация развития Мурманской области  и ПАО ГМК "Норильский Никель"ПАО ГМК "Норильский Никель" в части разработки концепции и поиска потенциальных заинтересантов 
* Администрация Печенгского муниципального округа в части оказания содействия в разработке проекта.
* АО Корпорация развития Мурманской области совместно с Комитетом по туризму Мурманской области в части поиска инвестора и сопровождении реализации проекта</t>
  </si>
  <si>
    <t>* ПАО ГМК "Норильский Никель": софинансирование подготовки концепции и проектно-сметной документации. Софинансирование технического оснащения спорткомплекса.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спорта и молодежной политики Мурманской области.
* Министерство спорта Мурманской области: софинансирование работ по реконструкции спорткомплекса в рамках регионального проекта "Спорт – норма жизни". Сопровождение заявки в Минспорт России.
* Минспорт России: предоставление субсидии на строительство спорткомплекса и плоскостных сооружений в рамках федеральной программы "Развитие физической культуры и спорта"</t>
  </si>
  <si>
    <t>Фактические объемы и источники финансирования (тыс. руб.)</t>
  </si>
  <si>
    <t>данные о фактических объемах и источниках финансирования не предоставлены  АНО "Центр социальных проектов "Вторая школа"</t>
  </si>
  <si>
    <t xml:space="preserve">* ПАО ГМК "Норильский Никель": поддержка конференций и фестивалей, проводимых на базе Дворца культуры.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культуры Мурманской области, Министерство строительства Мурманской области,  Минкульт России, Минвостокразвития России.
* Министерство строительства Мурманской области: софинансирование работ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                                                </t>
  </si>
  <si>
    <t xml:space="preserve">Выполнение ремонтных работ 1 этажа в МБУ ДО "Детская художественная школа № 1" в н.п. Никель </t>
  </si>
  <si>
    <t>На 01.01.2022 - Работы выполнены на 100%. Кассовый расход с начала года: средства ФБ - 9 028,28 тыс.руб., средства ОБ - 951,92 тыс.руб., средства МБ - 525,3 тыс.руб.</t>
  </si>
  <si>
    <t>На 01.01.2022 - работы выполнены на 100%</t>
  </si>
  <si>
    <t>Проектный офис на базе АНО  "Центр социальных проектов Печенгского округа "Вторая школа" функционирует.</t>
  </si>
  <si>
    <t>в 2022 году мероприятие приостановлено по причине введения ковидных ограничений и утверждением распоряжением Правительства РФ от 5 марта 2022 г. N 430-р Перечня иностранных государств и территорий, совершающих в отношении Российской Федерации, российских юридический лиц и физических лиц недружественные действия, который включает государство Норвегия-члена Европейского союза.</t>
  </si>
  <si>
    <t>* Администрация Печенгского муниципального округа: предоставление земельного участка на правах аренды сопровождение и оказание содействия в реализации инвестиционного проекта на территории округа.                                                                                                                            *ПАО ГМК "Норильский Никель": заключено долгосрочное соглашение на поставку продукции (12 лет).          
* DSI Underground: реализация проекта в соответствии с бизнес-планом.
* ООО "КРДВ Мурманск": сопровождение проекта как резидента АЗРФ</t>
  </si>
  <si>
    <t>* В. Матвеенко: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ООО "КРДВ Мурманск": сопровождение проекта как резидента АЗРФ</t>
  </si>
  <si>
    <t>* ООО "Русский лосось": реализация проекта в соответствии с бизнес-планом.
* ООО "КРДВ Мурманск" : сопровождение проекта как резидента АЗРФ</t>
  </si>
  <si>
    <t>* ООО "ФишФарм":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ООО "КРДВ Мурманск": сопровождение проекта как резидента АЗРФ.
* АО "Российский экспортный центр": участие в бизнес-миссиях и поиск партнеров за рубежом, участие в выставках федерального и международного уровня</t>
  </si>
  <si>
    <t>* ООО "Полярия":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ООО "КРДВ Мурманск": сопровождение проекта как резидента АЗРФ</t>
  </si>
  <si>
    <t>* ООО "Ивекта Групп":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ПАО ГМК "Норильский Никель": предоставление беспроцентного займа и иных мер поддержки инвестору по результатам конкурса беспроцентных займов.
* АНО "Центр социальных проектов "Вторая школа" в части сопровождения реализации проекта и оценки результатов.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ООО "КРДВ Мурманск": сопровождение проекта как резидента АЗРФ</t>
  </si>
  <si>
    <t>* В. Таран: реализация проекта в соответствии с бизнес-планом.
* ООО "КРДВ Мурманск": сопровождение проекта как резидента АЗРФ</t>
  </si>
  <si>
    <t>* С. Васютинский: реализация проекта в соответствии с бизнес-планом
* ООО "КРДВ Мурманск": сопровождение проекта как резидента АЗРФ</t>
  </si>
  <si>
    <t>* А. Кременец: реализация проекта в соответствии с бизнес-планом.
* ООО "КРДВ Мурманск": сопровождение проекта как резидента АЗРФ</t>
  </si>
  <si>
    <t>* С. Хретин: реализация проекта в соответствии с бизнес-планом.
* ООО "КРДВ Мурманск": сопровождение проекта как резидента АЗРФ</t>
  </si>
  <si>
    <t>* ООО "Золото Арктики":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*ООО "КРДВ Мурманск": сопровождение проекта как резидента АЗРФ</t>
  </si>
  <si>
    <t>* ООО "Мурманский абразивный завод" (группа компаний Уралгрит):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*ООО "КРДВ Мурманск": сопровождение проекта как резидента АЗРФ)</t>
  </si>
  <si>
    <t>Объем фактических расходов на 01.02.2023, в % к объему запланированных денежных средств</t>
  </si>
  <si>
    <t>Отчет 
о реализации мероприятий на 01.01.2023</t>
  </si>
  <si>
    <t xml:space="preserve">ООО "КРДВ Мурманск" по состоянию на 01.01.2023: предпроектная стадия (оформлены права на земельный участок, проведены работы по снижению кадастровой стоимости арендуемых земельных участков). Приобретены сырье (шлак у АО "КГМК" в объеме 33 млн тонн), часть необходимых машин и оборудования (Поршневой компрессор, рукавный фильтр, легковой автомобиль, фронтальный погрузчик, козловой кран, площадка приема руды). Ведутся работы по приобретению двух линий электропередач, двух подстанций, подъездного железнодорожного пути. Не в рамках заявленнного проекта компанией у ООО "Норильскгеология" приобретены здания  и сооружения. Резидент АЗРФ. Создано 6 рабочих мест. 
ООО "МАЗ" в конце 2022 года (ноябрь) были получены протоколы испытаний нового оборудования; материалы для добавления в асфальтную смесь, увеличивающую срок эксплуатации дорожного покрытия. Ведутся мероприятия по разработке и согласованию технических условий его использования. Параллельно ведутся переговоры с потенциальным покупателем ООО "Север Строй".                                                                                           </t>
  </si>
  <si>
    <t>ООО "КРДВ Мурманск" по состоянию на 01.01.2023:  компанией приобретено здание (АРМ2), далее осуществлен его демонтаж для последующего строительства планируемого объекта. Проведены проектные изыскания. Проведены работы по формирования и оформлению прав на земельный участок под бывшим зданием АРМ2.                                                                        
ООО «ДСИ Техно» в рамках реализации проекта в соответствии с подписанным между ООО «ДСИ Техно» и ПАО «ГМК «Норильский никель». Договором №НН/72-2021 от 21.01.2021г. на поставку двухкомпонентного полиэфирного состава в ампулах для механизированного крепления по спецификациям согласно проекта «Организация производства двухкомпонентного полиэфирного состава в ампулах для механизированного крепления» (код проекта: «ОП.АП.20-01») вынуждено констатировать факт существенного изменения обстоятельств, которые делают затруднительным исполнение обязательств по указанному Договору.
06.05.2022 года в адрес генерального директора компании-учредителя Климчук И В. было направлено письмо от Участника ООО "ДСИ Техно" (далее - Общество) - ДСИ Андеграунд Холдинге С.а.р.л. (DSI Underground Holdings S.a г.I.), в котором сообщалось о том, что ДСИ Андеграунд Холдинге С.а.р.л. не может более предоставлять Обществу финансовые ресурсы для завершения проекта в согласованные сроки и в установленном объеме, ввиду сложившейся в настоящий момент мировой ситуации и целого комплекса серьезных и независящих от воли Участников Общества обстоятельств, которые невозможно было предвидеть ранее - на момент заключения Договора, в частности о существенных препятствиях для дальнейшего финансирования проекта по организации производства полимерных ампул в пгт Никель. 
ООО «ДСИ Техно» 12.05.22г. уведомило ПАО «ГМК «Норильский никель» о данном факте и о том, что дочернее предприятие ООО «ДСИ Техно» не имеет достаточных финансовых ресурсов для продолжения реализации проекта.
16.05.22г. проведена встреча представителей ООО «ДСИ Техно» и ПАО «ГМК «Норильский никель», на которой стороны обсудили сложившееся положение и определили план дальнейших действий.
По запросам ПАО «ГМК «Норильский никель», в течение июня, были предоставлены все необходимые документы для принятия решения по дальнейшему финансированию.
21.06.22 руководством ПАО «ГМК «Норильский никель» было принято решение дальнейшего развития проекта за счет собственных средств. В настоящее время специалисты ПАО «ГМК «Норильский никель» изучили актуализированную информацию о состоянии развития проекта и изучили все коммерческие предложения на поставку химического сырья, технологического оборудования, вспомогательного оборудования на строительно-монтажные работы.
ПАО « ГМК «Норильский никель» будет продолжать проект путем приобретения компании ООО «ДСИ Техно», соответственно заинтересован оставаться резидентом «Арктической зоны».
В июле 2022 года произошла официальная смена собственника компании (в настоящее время 100% долей принадлежит ООО «Горхим Техно») и наименования компании на ООО «Полимер Арктик».
Проектные работы по строительству производственного здания находятся на стадии «П» (проектная документация), в феврале 2023 года документы будут переданы на экологическую экспертизу.
Резидент АЗРФ.</t>
  </si>
  <si>
    <t>ООО "КРДВ Мурманск" по состоянию на 01.01.2023: проект введен в эксплуатацию в 2021 году. Производство заявленной продукции приостановлено в связи с отсутствием спроса на выпускаемую продукцию. Высокая себестоимость не позволяет конкурировать на площадке гос.закупок и т.п. заявленные 10 новых рабочих мест не создано.  Расход 2017,00.                                                                                                              
Администрация Печенгского муниц округа: Проект реализован. Производство запущено. Цех функционирует. Потенципально создано 10 рабочих мест, но сотрудников на них нет по причине отсутствия заказов.  Проблема с потребительским спросом, заказов не было. Расход 5629,345 руб.
Администрация Печенгского муниц округа на 01.11.2022: заказов у ИП Матвиенко В.А. не было. Администрацией Печенгского округа направлено ИП Матвиенко В.А.  информационное письмо о сервисе "Бизнес для бизнеса, созданном на Информационном портале Мурманской области, для подачи заявки на включение  в Реестр поставщиков в целях поиска рынка сбыта в регионе и заявлении о освоих услугах или продукции в рамках инвестиционного проекта.
Резидент АЗРФ.
Администрация Печенгского муниц округа на 01.01.2023: В связи с вступлением с 1 января 2023 года в силу постановления Правительства РФ от 08.07.2022 N 1224 «Об особенностях описания отдельных видов товаров, являющихся объектом закупки для обеспечения государственных и муниципальных нужд, при закупках которых предъявляются экологические требования» и в целях выполнения данного постановления и поддержки местного производителя направлены письма в 32 муниципалитета Мурманской области для рассмотрения в качестве поставщика малых архитектурных форм при проведении работ по благоустройству экозавод по переработке вторичных пластиковых материалов «УМНАЯ SREDA». Необходимость расширения проекта есть, однако из-за очень низкого спроса на продукцию (штучный заказ продукции), возможности расширения проекта отсутствуют. Рассматриваемые направления развития проекта: расширение номенклатуры производимилмой продукции, расширение перечня перерабатываемого сырья, организация процесса подготовки сырья.</t>
  </si>
  <si>
    <t xml:space="preserve">ООО "КРДВ Мурманск" по состоянию на 01.12.2022:  производится закупка оборудования и материалов. ООО "Русский Лосось" заключило с АО "Оборонэнерго" договор № 240/3ТП/СЗФ-2021 от 05.07.2021 об осуществлении технологического присоединения к электрическим сетям АО "Оборонэнерго" комплекса объектов марикультуры фабрики по убою и переработке атлантического лосося на территории н.п. Лиинахамари, по адресу: Мурманская область, Печенгский район, н.п. Лиинахамари (район причала № 2) (к.н. 51:03:0020101:1635).
Согласно условиям договора срок выполнения мероприятий по технологическому присоединению составляет 24 месяца со дня заключения договора, в связи с чем срок ввода в эксплуатацию объекта капитального строительства будет нарушен. 
Резидент АЗРФ.
ООО "КРДВ Мурманск" по состоянию на 01.01.2023: 15.12.2022г. направлен запрос в Печенгский муниципальный округ с  просьбой сообщить об имеющихся ограничениях, препятствующих предоставлению резиденту земельного участка 51:03:0020101:1816. На текущий момент ответ не получен. </t>
  </si>
  <si>
    <t xml:space="preserve">УК Столица Арктики по состоянию на 01.08.2022: с Министерством имущественных отношений Мурманской области заключен договор аренды земельного участка с кадастровым номером 51:03:0020101:11 от 06.09.2021 № 700.  Договор зарегистрирован в Росреестре. Во 2-3 кв. 2022г. запланированы ПИР. 
У компании есть неопределнность в будущем с поставками кормов и смолта в связи с санкционной политикой. Ведут переговоры с Ираном. 
Компания выделяет 3 основные проблемы для текущей деятельности и реализации проектов в статусе резидента АЗРФ:
1.Отсутствие посадочного материала: в РФ не производится, экспорт из Норвегии запрещен. Пока альтернативы нет
2.Корма: в РФ не производится совсем. Найден альтернативный производитель в Белоруссии, с ним заключено соглашение, однако у этого поставщика возникли проблемы с логистикой (доставка составных ингредиентов), поэтому пока исполнение договора задерживается. Тестируются корма из Турции и Чили, пока решение не принято. Основные сложности с рецептурой – требуются специальные корма для лосося.
3.Оборудование для рыборазведения: в РФ практически не производится (например, лодочные моторы не производятся совсем).
Нашли одного производителя, однако, качество предлагаемого оборудования очень низкое. Пока работают на старом норвежском, ремонтируют по мере возможности. Идет поиск аналогов                                                                                                                                             
УК Столица Арктики по состоянию на 1.09.2022 - На 2022г. смолт и корма получены в полном объеме. Альтернативные поставщики найдены, но риск задержки поставок есть, поэтому работа по поиску поставщиков не прекращается.
УК Столица Арктики по состоянию на 1.10.2022 - продолжается работа по поиску альтернативных поставщиков.
ООО "КРДВ Мурманск" по состоянию на 01.01.2023: На 2022г. смолт и корма получены в полном объеме. Альтернативные поставщики найдены, но риск задержки поставок есть, поэтому работа по поиску поставщиков не прекращается. На текущий момент не согласованы технические условия (тарифные ставки) договора на поставку электроэнергии. </t>
  </si>
  <si>
    <t>УК Столица Арктики по состоянию на 01.08.2022: предпроектная стадия. Осуществляются мероприятия по формированию и оформлению прав на земельный участок (проводятся согласования границ участка с МТУ Росимущества Мурманской области и Республики Карелия). Осуществляется мероприятия по приобретению необходимого оборудования и снаряжения (лодки, моторы, контейнеры, садки и т.д.)                                                                          
УК Столица Арктики по состоянию на 1.10.2022 Закуплены и установлены садки и оборудование в акватории водного объекта, проведено зарыбление. Наблюдается отклонение от плана-графика (-45%) в связи с погодными условиями.
ООО "КРДВ Мурманск" по состоянию на 01.12.2022: Закуплены и установлены садки и оборудование в акватории водного объекта, проведено зарыбление. Отклонение от План Графика ссвязано с техническими вопросами принятия оборудования на баланс. Планируется устранить в 4 кв. 2022 г.
Резидент АЗРФ.
ООО "КРДВ Мурманск" по состоянию на 01.01.2023: Закуплены и установлены садки и оборудование в акватории водного объекта, проведено зарыбление. Отклонение от План Графика ссвязано с техническими вопросами принятия оборудования на баланс. Адрес: рыбоводный участок №22.1: озеро Алла-Аккаярви.</t>
  </si>
  <si>
    <t>УК Столица Арктики по состоянию на 01.09.2022:  инвестором оформлено 24 зу из 29 заявленных в Доп соглашении. Необходимо получение статуса туристического кластера в рамках федеральной целевой программы "Развитие внутреннено и въездного туризма вРФ (2019-2025 годы), включая мероприятия по подаче заявки от региона. Существует потребность в транспортной инфраструктуре проекта- автодороге протяженностью 15.5 км присвоить статус дороги регионального значения (как дорога к объекту регионального значения туристическому кластеру Средний и Рыбачий). Бюджетная оценка стоимости 4,5 млрд руб. Необходимо определить источники финансирования. Электроснабжение проекта возможно по 2 вариантам. Предварительная оценка стоимости 8,9 млрд руб. Необходимо определить источники финансирования. В рабочем порядке вся необходимая документация будет направлена в адрес Минэнерго МО.
Состоялся визит Корпорации "Туризм.РФ". Осмотрены территории реализации проекта и глемпинг "Китовый берег". Оценка проекта положительная. 
УК Столица Арктики по состоянию на 01.10.2022: Подготовка документов для заключения Доп соглашения, в связи с изменениями количества ЗУ.
Резидент АЗРФ.
УК Столица Арктики по состоянию на 01.11.2022: Подготовка документов для заключения Доп соглашения, в связи с изменениями количества ЗУ.
Резидент АЗРФ. Фактические инвестиции на 01.11.2022 - 2, 28 млрд руб, создано 16 рабочих мест
ООО "КРДВ Мурманск" по состоянию на 01.12.2022: Резидент АЗРФ. Проект реализуется с небольшим опережением: строятся технологические проезды + 2я очередь глэмпинга "Китовый берег" (Мурманская область, Печенгский муниципальный округ, в 30 км севернее от п. Старая Титовка на берегу Баренцева моря губы Малая Волоковая). Создается техническая зона для обслуживания техники клиентов и рабочей техники.
Проводится проектирование 3-4 очередей. Построен вахтовый городок (проживает 80 строителей). Проводится облагораживание, очистка и разминирование территорий. На территорию протянута оптоволоконная связь (интернет).
ООО "КРДВ Мурманск" по состоянию на 01.01.2023: Подана заявка на заключение дополнительного соглашения с измененными земельными участками для реализации проекта. Заявка направлена на доработку и проверку земельных участков. Место нахождения кластера: п-в Средний, Рыбачий.</t>
  </si>
  <si>
    <t xml:space="preserve">Администрация Печенгского муниц. округа: заключен договор по разработке технико-экономического обоснования Приключенческого курорта. Продолжается работа  по технико-экономическому обоснованию Приключенческого курорта. Сделаны замены, выбраны возможные локации для размещения объекта. Проходит опредление границ Парка с частичной доработкой концепции курорта для уточнения исходных данных (параметров). 
Администрация Печенгского муниц. округа на 01.09.2022: Продолжается работа по доработке концепции курорта.
Администрация Печенгского муниц. округа на 01.11.2022: выполнены технико-экономическое обоснование развития приключенческого курорта. Начались работы по проработке и уточнению архитектурно-планировочных решений. Параллельно прорабатвается финансовая модель и организационно-правовая схема реализаци проекта. 29-30.09.2022 проведена рабочая встреча в разработчиками в целях обсуждения промежуточных результатов. Принято решение о доработке материалов по технико-экономического обоснованию (срок - не позднее 15.11.2022).
Администрация Печенгского муниц. округа на  01.12.2022: продолжаются работы по доработке технико-экономического обоснования. Проведены встречи с предпринимателями (потенциальными инвесторами).
Администрация Печенгского муниц. округа на 01.01.2023: продолжаются работы по доработке технико-экономического обоснования. </t>
  </si>
  <si>
    <t>АО Корпорация развития МО на 01.01.2023: Завершено  рейтинговое голосование по отбору общественных территорий, благоустройство которых планируется в 2023 году (Федеральный конкурс), по результатам которого Администрации Печенгского муниципального округа направила в Министерство градостроительства и благоустройства Мурманской области информацию о том, что предполагаемая стоимость благоустройства составит 95 млн. руб.                                                                                                                     
Администрацией Печенгского муниципального округа направлены в Министерство градостроительства и благоустройства Мурманской области два варианта архитектурной концепции проекта для участия в рейтинговом головосании по отбору территорий, благоустройство которых планируется в 2023 году. Приняли участие в рейтинговом голосовании по отбору территорий, благоустройство которых планируется в 2023 году. Направлена заявка (пакет документов) в Минград Мурманской области  для получения софинансирования из областного бюджета в  2023 году. Получено коммерческое предложение по разработке проектно-сметной документации на сумму 3 700 000 руб.
Администрация Печенгского муниципального округа на 01.01.2023: Администрацией Печенгского округа направлено письмо АО "Кольская ГМК" о возможности оказания в соответствии с Федеральным законом от 11.08.1995 №135-ФЗ "О благотворительной деятельности и благотворительных организациях" благотворительной (безвозмедной помощи) в сумме 3 700 000,00 руб. на разработку проектно-сметной документации.</t>
  </si>
  <si>
    <t xml:space="preserve">Администрация Печенгского муниц округа на 01.09.2022: строительные работы завершены. Ведется закупка оборудования  для фронт-офиса. 
Администрация Печенгского муниц округа на 01.12.2022: без изменений. 
Администрация Печенгского муниц округа на 01.01.2023: выполнен ремонт помещения под фронт-офис по адресу: пгт. Никель, ул. Сидоровича, д. 4.                                                                                                                                                                                                
Комитет по туризму МО на 01.08.2022: открытие зпланировано на конец 2022 года.
Комитет по туризму МО на 01.09.2022: За счет внебюджетных средств были оплачены услуги по цифровизации –установка видеонаблюдения на сумму 100,5 тыс.рублей.
Комитет по туризму МО на 01.10.2022 ремонтные работы завершены. Подготовлено  письмо о передаче помещения в безвозмездное пользование АНО "ТИЦ МО"  идет процесс заключения соглашения.
Комитет по туризму МО на 01.11.2022 Заключено соглашение. В ноябре будет  осущестивлена закупка мебели, оргтехники проведен Интернет 
Комитет по туризму МО на 01.12.2022 Ведется работа по заключению договоров на  осущестивление закупки мебели, оргтехники  установки Интернета.
Комитет по туризму МО на 01.01.2023: осуществлена работа по открытию  фронт-офиса в пгт Никель, Сидоровича, 4, в т.ч  произведена оплата за дизайн-проект обустройства фронтофиса,  сделан  фасад, входная группа, установлена световая вывеска, оформлены окна, осуществлено интерьерное обустройство, приобретена мебель, компьютерная техника и канцтовары. </t>
  </si>
  <si>
    <t xml:space="preserve">УК Столица Арктики по состоянию на 01.10.2022: ведутся СМР, приобретение оборудования.
УК Столица Арктики по состоянию на 01.11.2022: открытый вопрос связанный с получением ЗУ, в настоящий момент прект не обеспечен ЗУ, получены отказы. Резидент АЗРФ.
ООО "КРДВ Мурманск" по состоянию на 01.01.2023: земельный участок (ЗУ) оформлен (адрес: г. Заполярный, ул. Юбилейная д 2б), приступил к СМР (значительное отставание от графика), планируется заключение дополнительного соглашения (ДС) с изменением параметров проекта: увеличение срока реализации в связи недостаточным финансированием. Резидент не предоставил отчет за 3 кв. 2022г. </t>
  </si>
  <si>
    <t>АО Корпорация развития МО по состоянию на 01.08.2022:
1. Построенному зданию АЗС присвоен адрес: пгт. Печенга, 17-ый км., зд. 1;
2. Полностью проведены отделочные работы, собрана меблировка, установлена пожарная сигнализация и камеры видеонаблюдения;
3. Приобретена брендированная форма для персонала;
4. Полностью закуплено оборудование для кафе и магазина;
5. Определены меню кафе и матрица товаров магазина;
6. Заключены соглашения с поставщиками;
7. Необходимое техническое оборудование для АЗС приобретено и смонтировано, подключение будет произведено до 15.08.2022;
8. Произведено технологическое присоединение  к сетям водоснабжения;
9. Переход на постоянную схему питания электроснабжения запланирован на август 2022;
10. Планируемое завершение обустройства террасы до 05.08.2022;
11. Планируемое завершение облицовки фасада здания до 15.08.2022;
12. Планируемое завершение благоустройства территории АЗС до 26.08.2022;
13. С 22.08.2022 принятие в штат компании всего персонала АЗС и прохождение обучения бизнес-процессам;
14. Плановая дата открытия - 29.08.2022.  
АО Корпорация развития МО по состоянию на 01.09.2022:
1. Построенному зданию АЗС присвоен адрес: пгт. Печенга, 17-ый км., зд. 1;
2. Полностью проведены отделочные работы, собрана меблировка, установлена пожарная сигнализация и камеры видеонаблюдения;
3. Приобретена брендированная форма для персонала;
4. Полностью закуплено оборудование для кафе и магазина;
5. Определены меню кафе и матрица товаров магазина;
6. Заключены соглашения с поставщиками;
7. Необходимое техническое оборудование для МСК приобретено и смонтировано, подключение произведено 25.08.2022;
8. Произведено технологическое присоединение  к сетям водоснабжения;
9. Переход на постоянную схему питания электроснабжения запланирован в сентябре 2022;
10. Обустройство террасы проведено 05.08.2022;
11. Облицовка фасада здания завершена 15.08.2022;
12. Завершение благоустройства территории АЗС 29.09.2022;
13. До 12.09.2022 принятие в штат компании всего персонала АЗС и прохождение обучения бизнес-процессам;
14. Плановая дата открытия - 30.09.2022. 
АО Корпорация развития МО по состоянию на 01.10.2022:
1. Построенному зданию АЗС присвоен адрес: пгт. Печенга, 17-ый км., зд. 1;
2. Полностью проведены отделочные работы, собрана мебель, установлена пожарная сигнализация и камеры видеонаблюдения, интернет;
3. Приобретена брендированная форма для персонала;
4. Закуплено основное оборудование для кафе и магазина; 
5. Определены меню кафе и матрица товаров магазина;
6. Заключены соглашения с поставщиками;
7. Закуп продуктов для кафе, товаров для магазина, топливо 07.10.22
8. Необходимое техническое оборудование для МСК приобретено и смонтировано, подключение произведено
9. Произведено технологическое присоединение к сетям водоснабжения;
10. Переход на постоянную схему электроснабжения запланирован в октябре-ноябре 2022;
11. Обустройство террасы выполнено на 90%
12. Завершение облицовки фасада здания 10.10.2022;
13. Завершение благоустройства территории АЗС 16.10.2022;
14. До 10.10.2022 принятие в штат компании всего персонала АЗС и до 16.10.2022 прохождение обучения бизнес-процессам;
15. Плановая дата открытия - 17.10.2022.      
АО Корпорация развития МО по состоянию на 01.11.2022: 13.10.2022 осуществлен запуск проекта в тестовом режиме, для отладки производственных процессов, логистики и обучения персонала. Осуществляется обслуживание клиентов. В ближайшее время будет назначена дата торжественного открытия комплекса. 
АО Корпорация развития МО по состоянию на 01.12.2022: 14.11.2022 состоялось торжественное открытие придорожного комплекса.
АО Корпорация развития МО по состоянию на 01.01.2023: Объект работает в штатном режиме, расположен по адресу: посёлок городского типа Печенга, Печенгский муниципальный округ, Мурманская область (https://yandex.ru/maps/-/CCUvNIBPPB). Средняя посещаемость объекта: 150 человек в день, создано 12 рабочих мест.                                                                                                                    
На 01.08.2022 УК Столица Арктики показывает расход всего: 23 976,00      тыс руб.    
УК Столица Арктики по состоянию на 01.10.2022: Плановая дата открытия 15.10.2022г. В настоящее время проводится тестирование оборудования.
Резидент АЗРФ.  
УК Столица Арктики по состоянию на 01.11.2022: Тестовое открытие состоялось 13.10.2022г.
ООО "КРДВ Мурманск" по состоянию на 01.12.2022: Официальное открытие состоялось 14.11.2022г. (1517 км автодороги Р-21 «Кола» между поселком Печенга и поселком 19 км)</t>
  </si>
  <si>
    <t>УК Столица Арктики по состоянию на 01.09.2022:  закупка оборудования+СМР+ идет согласование по технологическому присоединению. Открытие базы отдыха перенесено предварительно на октябрь 2022 года.
УК Столица Арктики по состоянию на 01.10.2022:  закупка оборудования+СМР+ идет согласование по технологическому присоединению. Сроки открытия базы отдыха не определены, смещение до полугода(ориентировочно ноябрь-декабрь).
Резидент АЗРФ.
УК Столица Арктики по состоянию на 01.11.2022:  закупка оборудования+СМР(частичная установка глемпингов, строительство подьездных путей)+идет согласование по техгологическому приоединению. Сроки открытия базы отдыха смещаются на 2023 год (оринетировочно апрель).Готовят документы для заключения доп. соглашения с изменением параметров проекта. 
ООО "КРДВ Мурманск" по состоянию на 01.12.2022: закупка оборудования+СМР. 30.11.2022 приняты в работу документы по заключению ДС с изменением параметров проекта (увеличен срок реализации проекта+изменение объема инвестиций).  
ООО "КРДВ Мурманск" по состоянию на 01.01.2023: принято положительное решение по заключению дополнительного соглашения (увеличен срок реализации проекта до 31.12.2023, изменен объем инвестиций в связи с уточнением стоимости работ - 43,33 млн руб.). Место строительства: прибрежная полоса озера Куэтсъярви.</t>
  </si>
  <si>
    <t>Администрация Печенгского муниц округа: проект реализован. Фудтрак установлен в пгт. Никель на ул. Мира. Работают в штатном режиме. Создано рабочих мест - 5. Два человека проходят стажировку. 
Администрация Печенгского муниц округа на 1.09.2022: Создано рабочих мест - 5. 
Администрация Печенгского муниц округа на 01.12.2022: без изменений. Проект реализован, сейчас только создание рабочих мест.
Администрация Печенгского муниц округа на 01.01.2023: Фудтрак работает с 01.06.2021 года в пгт. Никель. Фудтрак функционирует в штатном режиме, создано рабочих мест - 5. Средняя проходимость - 5-6 чел. Есть потребность в смене локаций. Необходимость расширения проекта - есть (есть потребность во втором фудтраке на весенне - летний период).</t>
  </si>
  <si>
    <t>Комитет по туризму Мурманкой области на 01.12.2022: ведется работа по поиску финансирования на реализацию строительства  объекта капитального строительства "Музей сверхглубокого бурения".
Комитет по туризму Мурманкой области на 01.01.2023: рассматривается вопрос о  создании музейного комплекса федерального значения на территории скважины. Решения о создании нового федерального музея принимается Правительством Российской Федерации.</t>
  </si>
  <si>
    <t>Комитет по туризму Мурманкой области на 01.01.2023: в целях создания новых инвестиционных проектов на базе плавильного цеха в п.г.т. Никель и выведенной из эксплуатации Кольской экспериментальной опорной сверхглубокой скважины.  Комитетом были проанализированы успешные практики по созданию музеев и городских пространств на базе бывших производственных зон. Данные проекты были направлены в адрес АО "Корпорация развития Мурманской области" от 17.06.2022 № 34-03/815-МБ для формирования инвестиционных лотов и работе с инвесторами по проектам. Также от 24.06.2022 № 34-03/847-МБ было  направлено портфолио ООО «КБ Никола-Ленивец» в части успешных опытов по созданию музеев и городских пространств на базе бывших производственных зон. Кроме того  по итогам предварительных переговоров ООО «КБ Никола-Ленивец» было подготовлено коммерческое предложение по формированию концепции развития проекта «Кольская сверхглубокая» и «Плавильный цех в п.г.т. Никель».</t>
  </si>
  <si>
    <t>Администрация Печенгского муниц округа на 01.09.2022: проект реализован. Пекарня-кондитерская работает в штатном режиме. Создано рабочих 7 рабочих мест.
На 01.12.2022: создано 9 рабочих мест.
Администрация Печенгского муниц округа на 01.01.2023: пекарня-кондитерская открыта 11.05.2022 в пгт. Никель, функционирует в штатном режиме, создано рабочих мест - 9. Необходимость расширения проекта - планируется в г. Заполярный. Проходимость - 4400 чел. в месяц, в день 17 чел.</t>
  </si>
  <si>
    <t xml:space="preserve">Администрация Печенгского муниц округа на 01.09.2022: проект реализован. Два фудтрака работают в штатном режиме, в том числе учавствуют в массовых мероприятиях по области. Созданы 10 рабочих мест.
Администрация Печенгского муниц округа на 01.01.2023: Два фудтрака работают в штатном режиме, в г. Заполярный фудрак функционирует с октября 2021 года, в пгт. Печенга - с февраля 2022 года. Создано рабочих мест - 10. Потребность в смене локаций - есть, для этого необходима организация фудзон, локаций для размещения нескольких траков предпринимателей. Необходимость расширения проекта - есть (есть потребность в третьем фудтраке для участия в выездных мероприятиях, проводимых на территории Мурманской области).  </t>
  </si>
  <si>
    <t>УК Столица Арктики на 01.08.2022: дома вводятся в эксплуатацию. Идет завершение строительства ресторана                                                                                                           
УК Столица Арктики на 01.10.2022: дома вводятся в эксплуатацию. Идет завершение строительства ресторана (купол доставляется, в настоящее время оплачены все транспортные расходы).
ООО "КРДВ Мурманск" по состоянию на 01.12.2022: Фактические инвестиции - 63,9 млн руб, создано 22 рабочих места. Резидент АЗРФ.
ООО "КРДВ Мурманск" по состоянию на 01.01.2023: Купол для строительства ресторана доставлен, установка планируется в 2 кв 2023. Дома для проживания планируются к вводу в эксплуатацию в 1 кв 2023. Место строительства: п-в Средний, Рыбачий.</t>
  </si>
  <si>
    <t>УК Столица Арктики на 01.08.2022: закупка оборудования и материалов                                     
УК Столица Арктики на 01.10.2022: закупка оборудования (ранее рассматривалась закупка оборудования и мебели ИКЕА, на текущий момент ищут иного поставщика), а также закупают материалы для внутеренней отделки.   
Резидент АЗРФ.
ООО "КРДВ Мурманск" по состоянию на 01.12.2022:  продолжается внутренняя отделка, идет подготовка к вводу в эксплуатацию.
ООО "КРДВ Мурманск" по состоянию на 01.01.2023:  резидент планирует заключение дополнительного соглашения с увеличением сроков реализации проекта и ввода в эксплуатацию по причине удорожания строительных материалов и уменьшения прибыли (спад туристического потока в 2022 г). Место нахождения: действующая база отдыха Гольфстрим. Пгт Никель.</t>
  </si>
  <si>
    <t>УК Столица Арктики на 01.08.2022: предпроектная стадия. Осуществляются мероприятия по формированию и оформлению прав на земельный участок                                                           
УК Столица Арктики на 01.09.2022: предпроектная стадия. Осуществляются мероприятия по формированию и оформлению прав на земельный участок (оформили договор по подготовке межевого плана-срок исполнения до 30.09.2022). Занимаются подготовкой проекта капитального строительства.
УК Столица Арктики на 01.11.2022: подготовка межевого плана в процессе. Будет пересмотр границ земельного участка.
Резидент АЗРФ.  
ООО "КРДВ Мурманск" по состоянию на 01.01.2023: ЗУ поставлен на кадастровый учет (51:03:0020101:1864), готовят на подачу в МИО документы для заключения договора аренды ЗУ.</t>
  </si>
  <si>
    <t xml:space="preserve">УК Столица Арктики на 01.08.2022: предпроектная стадия. Осуществляются мероприятия по формированию и оформлению прав на земельный участок                                                          
УК Столица Арктики на 01.09.2022: предпроектная стадия. Осуществляются мероприятия по формированию и оформлению прав на земельный участок площадью  8798 кв.м, формируемый  в кадастровом квартале №51:03:0020101. В сентябре 2022 будут проведены публичные слушания. По земельному участку, площадью  51054 кв.м, формируемый  в кадастровом квартале №51:03:0020101, МИО 21.07.2022 вынесло отказ в предварительном согласовании предоставления участка в связи с отказом Минобороны согласования границ формируемого участка. 
УК Столица Арктики на 01.11.2022: предпроектная стадия. Осуществляются мероприятия по формированию и оформлению прав на земельный участок площадью  8798 кв.м, формируемый  в кадастровом квартале №51:03:0020101. В сентябре 2022  проведены публичные слушания, результат - положительно. По земельному участку, площадью  51054 кв.м, формируемый  в кадастровом квартале №51:03:0020101, МИО 21.07.2022 вынесло отказ в предварительном согласовании предоставления участка в связи с отказом Минобороны согласования границ формируемого участка.   
Резидент АЗРФ.
ООО "КРДВ Мурманск" по состоянию на 01.01.2023: предпроектная стадия. Осуществлены мероприятия по формированию и оформлению прав на земельные участки с кадастровыми №№ 51:03:0020101:1670, 51:03:0020101:1862. Проводятся мероприятия по внесению изменений в Генплан Печенгского округа для установки необходимой категории и вида разрешенного использования земельного участка с КН №51:03:0020101:1862.  
Резидент АЗРФ. Фактические инвестиции на 01.10.2022 - 0, 57 млн руб, создано 0 рабочих мест
</t>
  </si>
  <si>
    <t>МИНЗДРАВ: согласно письму от 04.06.2021 № 3007 Администрация Печенгского муниципального округа Мурманской области направила письмо в адрес ПАО "ГМК Норильский Никель" с просьбой организации и финансирования разработки данной программы. 
На 01.10.2021 - Минздрав МО согласовал техническое задание, подрядчик приступил к разработке.
На 01.03.2022 - подрядчиком ведется разработка программы.
На 01.04.2022 - подрядчиком ведется разработка программы.
На 01.08.2022 - подрядчиком ведется разработка программы.                        
На 01.09.2022-подрядчиком ведется разработка программы.
На 01.10.2022 - подрядчиком ведется разработка программы.
На 01.11.2022 - подрядчиком ведется разработка программы.
На 01.12.2022 - подрядчик разработал программу, которая проходит согласование в МЗ МО.
На 01.01.2023 - подрядчик разработал программу, которая рассмотрена МЗ МО и направлена подрядчику.</t>
  </si>
  <si>
    <t>МИНЗДРАВ: в рамках ГП "Здравоохранение" приобретено 2 ед дентальных рентгенаппарата (П.Никель и г. Заполярный)</t>
  </si>
  <si>
    <t xml:space="preserve">МИНСТРОЙ на 01.08.2022: завершены работы по утеплению фасада, монтаж внутренних инженерных сетей: отопление. На 2-м этажевыполнена  черновая отделка стен.Кровельные работы. В подвале: устройство черновых полов, усиление проемов. В настоящее время ведутся работы по утеплению чердачных перекрытий, установке фасадной системы, отделочные работы, на 1 этаже - электротехнические работы, устройство вентиляции.
МИНСТРОЙ на 01.09.2022: Завершены работы по утеплению фасада, монтаж внутренних инженерных сетей: отопление. На 2-м этаже выполнена  черновая отделка стен.Кровельные работы. В подвале: устройство черновых полов, усиление проемов. В настоящее время ведутся работы по утеплению чердачных перекрытий, установке фасадной системы, чистовые отделочные работы (пол, стены, потолок) в помещениях 2 этажа, черновые отделочные работы (пол, стены, потолок) в помещениях 1 этажа и подвала, на 1 этаже - электротехнические работы, устройство вентиляции,  монтаж системы ПС, устройство входных групп; устройство отмостки;наружные работы.  
МИНСТРОЙ на 01.10.2022:  В настоящее время ведутся работы по утеплению чердачного перекрытия; работы по утеплению фасада; в помещениях 1,2 этажа ведутся чистовые отделочные работы (подвал: облицовка плиткой; пол, стены, потолок, пробивка технологических отверстий). В помещениях подвала ведутся черновые отделочные работы (пол, стены, потолок); по 1 этажу и подвала монтаж систем ЭС; монтаж системы ПС, СКУД; устройство входных групп. Техническая готовность объекта 85%. В ходе выполнения работ по капитальному ремонту объекта  выявлен ряд дополнительных работ, неучтенных проектной документацией, требующих корректировки проекта и сметы. Проект и смета откорректированы и находятся на проверке государственной экспертизы. Срок завершения работ - до 30.11.2022 
МИНСТРОЙ на 01.11.2022. Получено заключение государственной экспертизы проектной документации (стоимость дополнительных работ составила 25 081,1 тыс. руб.). Выполняется чистовая отделка, фасад, входные группы, внутренние сети (ОВ (вентиляция), ВК, ЭС (электрощитовая), СС, ПС, СКУД, СОТ, ТМ), усиление технологических проемов. Техническая готовность объекта - 92%. Срок завершения работ - до 30.11.2022
МИНСТРОЙ на 01.12.2022.  Техническая готовность объекта - 97 %. Завершение работ до конца текущего года.
МИНСТРОЙ на 01.01.2023. Согласно  Акту приемки выполненных работ от 28.12.2022 работы по капитальному ремонту объекта завершены в полном объеме.                                                                                
МИНЗДРАВ на 01.08.2022: - техническая готовность объекта 62%. Выполняются  работы по установке фасадной системы,  утеплению чердачных перекрытий. На 1 этаже ведутся электротехнические работы, устройство вентиляции, а также отделочные работы на 1,2 этажах.
 Сроком завершения работ по контракту 15.08.2022 г. Сроки завершения работ сдвигаются в связи с тем, что в ходе капитального ремонта выявлен ряд дополнительных работ, неучтенных проектной документацией, требующих корректировки проекта и сметы. Проект и смета откорректированы и направлены на госэкспертизу. Подрядчик готов завершить объект до 30.11.2022.
МИНЗДРАВ на 01.09.2022: - техническая готовность объекта 68%.
МИНЗДРАВ на 01.10.2022: Техническая готовность объекта 85%. Выполняется:работы по утеплению чердачного перекрытия, утеплению фасада,чистовые отделочные работы (подвал,1-2 этажи).Черновые отделочные работы (пол,стены,потолок) в помещениях подвала, монтаж систем вентиляции по 1 этажу и подвалу, прокладка кабеляв подвале и 1 этаже, монтаж системы СС на 1 этаже, монтаж ПС,СКУД, устройство входных групп. Срок завершения работ по контракту 15.08.2022 г. Сроки завершения работ сдвигаются в связи с тем, что в ходе капитального ремонта выявлен ряд дополнительных работ, неучтенных проектной документацией, требующих корректировки проекта и сметы. Проект и смета откорректированы и направлены на госэкспертизу. 
МИНЗДРАВ на 01.11.2022 Техническая готовность объекта - 92%.Выполняются СМР на объекте по откорректированным и дополненным разделам ПД. Завершение работ с учетом  выполнения дополнительных работ, в т.ч.  прокладка наружных инженерных сетей (теплосети, вожоснабжения) планируется к 30.11.2022.
Минздрав на 01.12.2022.Техническая готовность объекта - 97%.  Выполняется чистовая отделка подвала, монтаж узла учета тепловой энергии, монтаж электротехнического оборудования в электрощитовой, монтаж водомерного узла, монтаж слаботочных систем, установка поручней и пандуса на входных группах. Завершение работ до конца т.г.
Минздрав на 01.01.2023.Техническая готовность объекта - 100%.  В настоящее время осуществляется приемка объекта в эксплуатацию. В данном здании будет расположена детская поликлиника. В результате проведенных ремонтных работ в здании созданы  новые, комфортные условия для пациентов и медицинских работников с учётом требований доступности для маломобильных групп населения, приведены в соответствие с действующими нормативами и современными требованиями оказания медицинской помощи помещения поликлиники.
В процессе ремонта выполнены работы по ремонту кровли,фасада, стен, пола, потолка, замене оконных блоков, монтажу узла учета тепловой энергии, электротехнического оборудования в электрощитовой, водомерного узла,  слаботочных систем, вентоборудования, устройство поручней и пандуса на входных группах. 
</t>
  </si>
  <si>
    <t xml:space="preserve">МИНЗДРАВ на 01.11.2022: в настоящее время оформляется земельный участок под монтаж модульного ФАПа в 2023 году.
МИНЗДРАВ на 01.12.2022: земельный участок под монтаж модульного ФАПа оформлен, разработанао техзадание на поставку и монтаж модульного ФАПа, планируется заключение контракта в т.г.
Минздрав на 01.01.2023: Закупка на поставку и монтаж модульного ФАПА размещена на сайте ЕИС, аукцион 16.01.2023.
</t>
  </si>
  <si>
    <t>МИНЗДРАВ на 01.11.2022: в настоящее время оформляется земельный участок под монтаж модульного ФАПа в 2023 году.
МИНЗДРАВ на 01.12.2022: земельный участок под монтаж модульного ФАПа оформлен, разработанао техзадание на поставку и монтаж модульного ФАПа, планируется заключение контракта в т.г.
Минздрав на 01.01.2023: Закупка на поставку и монтаж модульного ФАПА размещена на сайте ЕИС, аукцион 16.01.2023.</t>
  </si>
  <si>
    <t>МИНЗДРАВ на 01.11.2022: в настоящее время оформляется земельный участок под монтаж модульной ВА в 2023 году.
МИНЗДРАВ на 01.12.2022: в настоящее время оформляется земельный участок под монтаж модульной ВА в 2023 году (согласование документов в ФГКУ "Северо-Западное территориальное управление имущественных отношений" Министерства обороны России).
Минздрав на 01.01.2023: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Планируемый срок получения документов - февраль 2023 года. Параллельно закупка на поставку и монтаж модульной амбулатории размещена на сайте ЕИС, аукцион 16.01.2023.</t>
  </si>
  <si>
    <t>МИНЗДРАВ: в 2021 году осуществлен монтаж модульного ФАПа</t>
  </si>
  <si>
    <t>МИНЗДРАВ на 01.11.2022: в настоящее время оформляется земельный участок под монтаж модульного ФАПа
МИНЗДРАВ на 01.12.2022: в настоящее время оформляется земельный участок под монтаж модульной ВА в 2025 году (согласование документов в ФГКУ "Северо-Западное территориальное управление имущественных отношений" Министерства обороны России).
Минздрав на 01.01.2023: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Планируемый срок получения документов - февраль 2023 года. Параллельно закупка на поставку и монтаж модульного ФАПА размещена на сайте ЕИС, аукцион 16.01.2023.</t>
  </si>
  <si>
    <t xml:space="preserve">Администрация Печенгского муниц округа: выполнен ремонт кровли в СОШ №7 п.Корзуново в рамках  соглашения между Правительством МО и ПАО "ГМК "Норильский никель" от 17.10.2019 № НН/1425-2019.
Выполнен ремонт кровли здания ДЮСШ п.Никель в рамках дополнительного соглашения к Договору на оказание благотворительной помощи от 22.03.2021 № КГМК/359-2021. Выполняются работы по установке окон в здании ДЮСШ п.Никель. 
Администрация Печенгского муниц округа на 01.09.2022: Работы по установке окон выполнены и приняты.
Администрация Печенгского муниц округа на 01.10.2022: все работы выполнены и оплачены: 1) по ремонту кровли здания МБУ ДО ДЮСШ (п. Никель, ул. Сидоровича, д. 4)  (работы приняты 31.07.2022, работы оплачены; 2)  по замене окон в спортзале ДЮСШ по адресу: п. Никель, ул. Сидоровича, д. 4 (левая сторона + правая сторона +торец; работы приняты 22.08.2022 ),(внутренняя отделка, работы приняты 22.09.2022). </t>
  </si>
  <si>
    <t>МИНСТРОЙ на 01.08.2022: контракт на корректировку ПД заключен с ООО «Вектра» со сроком завершения работ  до 27.10.2022.
На объекте выполняются работы:
- демонтажные работы в коридорах (полы, потолок, существующие инженерные сети ;
- устройство металлической обвязки (обойма) внешних и внутренних стен здания в уровне 1,2,3 этажей;
- частичная обвязка металлической обоймой несущих колонн здания 
- цементирование грунтов под основанием полов в подвале и на 1 этаже  
- подготовка помещений под черновые полы;
Выполнены работы по усилению здания на 55%.  
МИНСТРОЙ на 01.09.2022: Контракт на корректировку ПД заключен с ООО «Вектра» со сроком завершения работ  до 27.10.2022.
На объекте завершены демонтажные работы. Проводятся следующие работы:
- устройство металлической обвязки (обойма) внешних и внутренних стен здания в уровне 1,2,3 этажей;
- частичная обвязка металлической обоймой несущих колонн здания 
- цементирование грунтов под основанием полов в подвале и на 1 этаже  
- подготовка помещений под черновые полы.   
МИНСТРОЙ на 01.10.2022: Контракт на корректировку ПД заключен с ООО «Вектра» со сроком завершения работ  до 27.10.2022.
На объекте завершены демонтажные работы. Проводятся следующие работы:
- устройство металлической обвязки (обойма) внешних и внутренних стен здания в уровне 1,2,3 этажей;
- частичная обвязка металлической обоймой несущих колонн здания 
- цементирование грунтов под основанием полов в подвале и на 1 этаже  
- подготовка помещений под черновые полы.  
МИНСТРОЙ на 01.11.2022: Выполнены работы по демонтажу системы отопления и иэлектрики. Выполняются следующие работы- усиление колонн (82%), инъектирование (80%), усиление обоймы здания (65%), подготовка замены кровли (5%), подготовка основания пола (30%). Работы по корректировке ПД не завершены.      
МИНСТРОЙ на 01.12.2022: Выполнены работы по демонтажу системы отопления и электрики, усилению колонн здания, инъектированию (усилению грунтов), демонтажу плит перекрытия подвала, пробивке проемов, усилению стен.  Работы по корректировке ПД не завершены.    
МИНСТРОЙ на 01.01.2023: Выполнены работы по демонтажу системы отопления и электрики, усилению колонн здания, инъектированию (усилению грунтов), демонтажу плит перекрытия подвала, пробивке проемов, усилению стен. Техническая готовность объекта - 15%.  Низкий процент готовности объекта обусловлен отсутствием откорректированной проектной документации (наличие непредвиденных работ, ранее не предусмотренных ПД). 
ПД находится в  экспертизе (экспетное сопровождение).                                         
Администрация Печенгского муниц округа на 1.09.2022: В 2022 году заключен гражданско-правовой договор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 ООО "Вектра". Выполняются работы по реконструкции: 1 этап - демонтажные работы выполнены на 98 %, продолжаются работы  по уреплению грунтов. Общий объем выполненных работ составляет 10 %.
Администрация Печенгского муниц округа на 01.12.2022: Общий объем выполненных работ составляет 13 %.
Администрация Печенгского муниц округа на 01.01.2023: заключен МК от 09.09.2021 № 01492000023210029850001 с ООО «Энергофонд» на выполнение комплекса работ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 1». Срок выполнения работ по заключенному муниципальному контракту 30.06.2023 г. Ход выполнения работ: В связи со значительным ростом цен на строительные ресурсы, а также не стабильностью рынка материалов и оборудования, с целью минимизации затрат был заключен договор по корректировке проектно-сметной документации. Отставание около 6 мес. Выполнены: демонтажные работы; выполнены следующие ремонтные работы: усиление колон в объеме не более 86%; инъектирование (усиление грунтов) - 80%; усиление обоймы здания 68%; перемещение грунтов в подвале (планировка)-80%; подготовка замены кровли-5%; подготовка основание пола (керамзит) -13%; демонтаж системы отопления - 100%; демонтаж электрики - 100%. Общий объем выполненных работ составляет 13 %. Осуществляется корректировка проектно-сметной документации ( договор от 27.06.2022 №25/0622 с ООО "Вектра" на корректировку проектной и рабочей документации). Заключение экспертной комиссии ориентировочно будет в феврале 2023 года.</t>
  </si>
  <si>
    <t>МИНСТРОЙ на 01.09.2022: подрядной организацией проводятся работы по монтажу вентиляции, а также  э/монтажные работы. Затраты: 2867,60 ОБ. 
МИНСТРОЙ на 01.10.2022: подрядной организацией проводятся работы по монтажу вентиляции (95%) и монтажу оборудования. Ориентировочный срок завершения работ 10.10.2022.  
МИНСТРОЙ на 01.11.2022: подрядной организацией завершены и приняты работы по 1 этапу в полном объеме. По 2 этапу срок завершения работ 03.11.2022 ( заключено д/с № 1  к контракту)  
МИНСТРОЙ на 01.01.2023:  Работы выполнены в полном объеме. Ведутся работы по подключению и запуску оборудования.
Администрация Печенгского муниц округа: заключен контракт на выполнение работ по капитальному ремонту системы вентиляции и дымоудаления здания с ООО "Мурстрой" на сумму 16 871,31 тыс. рублей со сроком выполнения контракта до 17.08.2022. Работы выполнены на 80%. Подрядчику выплачен аванс в размере 20%. Между АНО "Центр  социальных проектов Печенгского района "Вторая школа" заключен договор на разработку проектно-сметной документации по реконструкции ДК "Октябрь". Работы по разработке выполнены на 60%. Затраты: 150,93 МБ, 3000,00 ВБС.
Администрация Печенгского муниц округа на 01.09.2022: Работы по монтажу вентиляции выполнены на 95%, Подрядчик ждет поставки оборудования, ориентировочная дата поставки - середина сентября.
Администрация Печенгского муниц округа на 01.10.2022: оборудование поставлено 12.09.2022, производят монтаж оборудования, ориентировочно закончат 1 этап (монтаж) к 07.10.2022.
Администрация Печенгского муниц округа на 01.11.2022 - проведены воздуховоды, установлено оборудование. Ведутся работы по подключению.
Администрация Печенгского муниц округа на 01.12.2022: Готово ПСД на реконструкцию ДК и прилегающей территории. ВЕНТИЛЯЦИЯ - на 15.12.2022 назначена приемка работ.
Администрация Печенгского муниц округа на 01.01.2023: выполнены работы по монтажу вентиляции в ДК "Октябрь" г. Заполярный, ул. Стрельцова, д. 1а (приняты 14.12.2022, работы оплачены).</t>
  </si>
  <si>
    <t>МИНСТРОЙ на 01.08.2022: в ходе приемки выполненных работ, состоявшейся 19.07.2022, комиссией выявлены замечания по облицовке козырька правого крыльца и опалубке отмостки с левой стороны здания у крыльца. Устранение замечаний в срок до 07.08.2022.
МИНСТРОЙ на 01.09.2022: Согласно акту приемки  от 11.08.2022 работы завершены в полном объеме и приняты комиссией.</t>
  </si>
  <si>
    <t xml:space="preserve">Минкульт на 01.08.2022: работы завершены.  Кассовое исполнение 399,0 тыс рыблей.
Завершены ремонтные работы 1 этажа в МБУ ДО "Детская художественная школа № 1" в н.п. Никель.
Адрес объекта: пгт. Никель, ул. Печенгская д.1а.                                                                                                                                                                                                                     Ремонтные работы исполнял ИП Пшеда Дмитрий Максимович по муниципальному контракту от 23.05.2022 года № 1778-Д.                                                                                                                                                                                                                                     Объем выполненых работ: 15,2 м.кв.                                                                                                                                                                                                                                                                 Дата окончания работ: 10.07.2022 года, работы приняты: 12.07.2022 года.  </t>
  </si>
  <si>
    <r>
      <t xml:space="preserve">Минкульт на 01.08.2020: в областном бюджете предусмотрено 3255,9 тыс. рублей, в метном бюджете - 459,4 тыс. рублей.
В настоящее время работы выполнены на 40%. Фасад здания оштукатурен. Ведутся работы по ремонту крыльца.
Минкульт на 01.09.2022: Работы выполнены на 70%.Фасад покрашен. Крыльцо забетонировано. Приемка назначена на 15.09.2022
Деньги переданы в Муниципалитет. Расчеты по кассе с подрядчиком не завершены.
На 01.10.2022: Работы у Подрядчика не приняты, в связи с нарушениями и деффектами. До 10.10.2022 года Подрядчик должен устранить нарушения в части оштукатуривания фасада и окраски торцевой части здания, устранить недостатки в части цоколя, установить водосточную систему, переустановить противопожарную дверь (установлена  в нарушении технического задания). Приемка назначена на 10.10.2022. На данный момент Подрядчик переделал фасад (штуктурка и покраска) делает цоколь, устанавливает водосточную систему, дверь перезаказал.
На 01.11.2022: Продолжаются ремонтные работы. 31.10.2022 Подрядчиком была запланирована поставка недостающих строительных материалов. 
Минкульт на 01.12.2022: Работы практически выполнены. Приемка запланирована на 06.01.2023.
Минкульт на 01.12.2022: Адрес объекта-г. Заполярный, ул. Ленина д.4.                                                                                                                                                                                                                              Ремонтные работы исполнял ООО "УК ГАРАНТ +" по гражданско-правовому договору от 13.04.2022  № 0149200002322001017002.                                                                                                                                                                                                                                  Объем выполненых работ:общий объем: 717,89 кв.м.  Фасад </t>
    </r>
    <r>
      <rPr>
        <i/>
        <sz val="8"/>
        <rFont val="Arial"/>
        <family val="2"/>
        <charset val="204"/>
      </rPr>
      <t>(установка и разборка наружных инвентарных лесов высотой до 16 м трубчатых для прочих отделочных работ,разборка бетонного крыльца (2,05*2,2 м),очистка поверхности фасадов, гладкой (цоколь, фронтон, откосы),отбивка штукатурки с поверхностей стен,устройство основания под штукатурку из металлической сетки по кирпичным и бетонным поверхностям (цоколь, место разборки крыльца),ремонт штукатурки гладких фасадов по камню и бетону цементно-известковым раствором площадью отдельных мест более 5 м2 толщиной слоя до 20 мм,ремонт штукатурки гладких фасадов по камню и бетону цементно-известковым раствором площадью отдельных мест более 5 м2 толщиной слоя 30 мм,ремонт штукатурки гладких фасадов по камню и бетону цементно-известковым раствором площадью отдельных мест более 5 м2 толщиной слоя 50 мм,ремонт штукатурки наружных прямолинейных откосов по камню и бетону цементно-известковым раствором - оконных и дверных,сплошная шпаклевка ранее оштукатуренных поверхностей фасада и откосов цементно-поливинилацетатным составом ,огрунтовка ранее окрашенных фасадов и откосов,окраска фасада, цоколя, фронтона и откосов по подготовленной поверхности поливинилацетатная за 2 раза,окраска масляными составами ранее окрашенных металлических решеток и оград без рельефа за 2 раза - окраска решеток с торцов козырька запасного выхода,разборка деревянных заполнений проемов дверных и воротных, установка блока дверного противопожарного,установка дверного доводчика к металлическим дверям,ремонт штукатурки наружных прямолинейных откосов дверного блока по камню и бетону цементно-известковым раствором с двух сторон.Дополнительные работы:устройство карнизных свесов: подшивка карнизного свеса доской 32*100 мм, устройство карнизных свесов: подшивка сайдингом ,устройство водосточной системы на высоте не менее 6 м устройство желобов подвесных,устройство желобов настенных, ограждение кровель перилами - Установка переходных мостиков с ограждением, монтаж кровельных лестниц с противоскользящими ступенями и рельсом безопасности).</t>
    </r>
    <r>
      <rPr>
        <sz val="8"/>
        <rFont val="Arial"/>
        <family val="2"/>
        <charset val="204"/>
      </rPr>
      <t xml:space="preserve">Ремонт центрального крыльца </t>
    </r>
    <r>
      <rPr>
        <i/>
        <sz val="8"/>
        <rFont val="Arial"/>
        <family val="2"/>
        <charset val="204"/>
      </rPr>
      <t>(разборка тротуарной плитки с расчисткой основания от раствора (площадь крыльца и горизонталь ступеней),демонтаж решетки приямка (демонтаж (разборка) металлических конструкций) с сохранением материала,ремонт ступеней бетонных - Восстановление бетонной ступени (отбит угол 300*200 мм),облицовка крыльца и ступеней тротуарной плиткой на клее (на ступенях горизонтальные плитки перекрывают вертикальные) с сохранением приямка,ремонт штукатурки гладкой поверхности козырька толщиной слоя 20 мм,сплошная шпаклевка ранее оштукатуренных поверхностей цементно-поливинилацетатным составом - шпаклевание козырька,улучшенная окраска ранее окрашенных фасадов с расчисткой старой краски более 35% - Окраска козырька,очистка поверхности щетками - Очистка от старой краски металлических колонн,окраска масляными составами ранее окрашенных поверхностей труб стальных за 2 раза – Окраска металлических колонн,монтаж перил,установка решетки в приямок ранее демонтированной).</t>
    </r>
    <r>
      <rPr>
        <sz val="8"/>
        <rFont val="Arial"/>
        <family val="2"/>
        <charset val="204"/>
      </rPr>
      <t xml:space="preserve">
Дата окончания работ: 07.12.2022 года, работы приняты 13.12.2022 года.  </t>
    </r>
  </si>
  <si>
    <r>
      <t>Минкульт 01.08.2022: работы завершены. Кассовое исполнение 2200,5 тыс рыблей
Выполнены ремонтные работы МБУ ДО «Детская художественная школа № 2» г.п. Заполярный. 
Адрес объекта-г. Заполярный, ул. Космонавтов д.10б.                                                                                                                                                                                                                Ремонтные работы исполнял ИП Харитонов Михаил Николаевич по гражданско-правовому договору от 04.04.2022  № 0149200002322000813002.                                                                                                                                                                                                                              Объем выполненых работ: 113,4 м.кв  Помещение «Мастерская»</t>
    </r>
    <r>
      <rPr>
        <i/>
        <sz val="8"/>
        <rFont val="Arial"/>
        <family val="2"/>
        <charset val="204"/>
      </rPr>
      <t xml:space="preserve"> (демонтаж: разборка деревянных заполнений проемов дверных и воротных,разборка плинтусов деревянных и из пластмассовых материалов,снятие обоев простых и улучшенных,отбивка штукатурки с поверхностей стен и потолков кирпичных,демонтаж светильников  с сохранением материала, строительные работы:устройство покрытий из плит древесностружечных - из плит OSB толщиной 10мм,устройство покрытий из линолеума на клее ,устройство плинтусов поливинилхлоридных на винтах самонарезающих,сплошное выравнивание внутренних поверхностей (однослойное оштукатуривание)из сухих растворных смесей толщиной до 10 мм стен,сплошное шпатлевание стен,грунтование водно-дисперсионной грунтовкой поверхностей пористых (камень, кирпич, бетон и т д),оклейка флизелиновыми обоями стен,окраска стен, оклееных флизелиновыми обоями, огнезащитной краской за 2 раза,устройство подвесных потолков из гипсокартонных листов (ГКЛ) по системе «КНАУФ» одноуровневых ,уветильник в подвесных потолках ранее демонтированный,сплошное шпатлевание  потолков за 2 раза,окраска водно-дисперсионными акриловыми составами улучшенная по сборным конструкциям потолков, подготовленным под окраску за 2 раза,установка уголков ПВХ на клее ,уветильник потолочный или настенный с креплением винтами или болтами для помещений с нормальными условиями среды,установка плинтусов потолочных на клее – галтель, прокладка труб гофрированных ПВХ для защиты проводов и кабелей,затягивание провода в проложенные трубы и металлические рукава первого одножильного или многожильного в общей оплетке, суммарное сечение до 2,5 мм2,выключатель двухклавишный неутопленного типа при открытой проводке,установка блоков двухстворчатого в наружных и внутренних дверных проемах в перегородках и деревянных нерубленых стенах, площадь проема до 3 м2 с наличниками с двух сторон, с порогом, размер дверного блока 1400х2100(h)мм - 1 шт.,установка экранов на приборы отопления).</t>
    </r>
    <r>
      <rPr>
        <sz val="8"/>
        <rFont val="Arial"/>
        <family val="2"/>
        <charset val="204"/>
      </rPr>
      <t xml:space="preserve">Помещение «Холл» </t>
    </r>
    <r>
      <rPr>
        <i/>
        <sz val="8"/>
        <rFont val="Arial"/>
        <family val="2"/>
        <charset val="204"/>
      </rPr>
      <t>(демонтаж:разборка деревянных заполнений проемов дверных и воротных,разборка плинтусов деревянных и из пластмассовых материалов,снятие обоев простых и улучшенных,отбивка штукатурки с поверхностей стен и потолков кирпичных,демонтаж светильников  с сохранением материала,разборка деревянных заполнений проемов оконных с подоконными досками,строительные работы,устройство покрытий из плит древесностружечных - из плит OSB толщиной 10мм,устройство покрытий из линолеума на клее,устройство плинтусов поливинилхлоридных на винтах самонарезающих,сплошное выравнивание внутренних поверхностей (однослойное оштукатуривание)из сухих растворных смесей толщиной до 10 мм стен,сплошное шпатлевание стен,грунтование водно-дисперсионной грунтовкой поверхностей пористых (камень, кирпич, бетон и т д),оклейка флизелиновыми обоями стен ,окраска стен, оклееных флизелиновыми обоями, огнезащитной краской за 2 раза,устройство подвесных потолков из гипсокартонных листов (ГКЛ) по системе «КНАУФ» одноуровневых ,светильник в подвесных потолках ранее демонтированный,сплошное шпатлевание  потолков за 2 раза,скраска водно-дисперсионными акриловыми составами улучшенная по сборным конструкциям потолков, подготовленным под окраску за 2 раза,установка плинтусов потолочных на клее - галтель
Установка в жилых и общественных зданиях оконных блоков из ПВХ профилей поворотных (откидных, поворотно-откидных) с площадью проема более 2 м2 пятистворчатых, в том числе при наличии створок глухого остекления,установка подоконных досок из ПВХ в каменных стенах толщиной свыше 0,51 м, блицовка оконных и дверных откосов декоративным бумажно-слоистым пластиком или листами из синтетических материалов на клее - облицовка сэндвич-панелями толщиной 10мм,установка уголков ПВХ на клее ,смена обделок из листовой стали (поясков, сандриков, отливов, карнизов) шириной 0,25 м,установка противопожарных дверей однопольных глухих,пробивка проемов со сплошным выравниванием откосов в перегородках железобетонных,установка блоков  в наружных и внутренних дверных проемах в перегородках и деревянных нерубленых стенах, площадь проема до 3 м2 с наличниками с двух сторон, с порогом, размер дверного блока 1400х2100(h)мм - 2 шт, 900х2100(h)мм - 2 шт,установка экранов на приборы отопления,облицовка стен гипсокартонными листами на клее).</t>
    </r>
    <r>
      <rPr>
        <sz val="8"/>
        <rFont val="Arial"/>
        <family val="2"/>
        <charset val="204"/>
      </rPr>
      <t xml:space="preserve">
Дата окончания работ: 17.07.2022 года, работы приняты 22.07.2022 года.  </t>
    </r>
  </si>
  <si>
    <t>Минкульт на 01.08.2022: работы завершены. Кассовое исполнение 660,9 тыс рыблей
Выполнены работы по утеплению чердачного помещения МБУДО «Детская музыкальная школа № 1» п. Никель. 
Адрес объекта-пгт. Никель, ул. Сидоровича, д.13.                                                                                                                                                                                                                                                                    Ремонтные работы исполнял ИП Литвинов Максим Владимирович по гражданско-правовому договору от 11.04.2022  № 01492000023220010190001.                                                                                                                                                                                                                             Объем выполненых работ: 649 м.кв. Установка пароизоляционного слоя из пленки полиэтиленовой  в 2 слоя (верхний и нижний), утепление покрытий плитами из минеральной ваты  на битумной мастике толщиной 100 мм, укладка ходовых досок.
Дата окончания работ: работы приняты 16.06.2022 года.</t>
  </si>
  <si>
    <r>
      <t xml:space="preserve">Минкульт на 01.08.2022: В областном бюджете предусмотрено 3473,86 тыс. рублей, в метном бюджете - 183 тыс. рублей.
В настоящее время приобретены инструменты: МБУДО "Детская музыкальная школа № 3" в п. Спутник, МБУДО "ДМШ № 1" в п. Никель, МБУДО "ДМШ № 2" в г.п. Заполярный (рояль Kawai GL-10 M/PEP - 1 шт., пианино "Беларусь В-121" - 1 шт., пианино "Соната" - 3 шт. В срок до 01.10.2022 планируется поставка : МБУДО "ДМШ №1" баян - Тульская гармонь БН-55 "Тулячок" 77/46х80/41-II - 1 шт., Fleet FLT-LT9 набор перкуссии 9 предметов в чехле - 1 шт., Doff ВРМ Балалайка прима, 3-струнная - 1 шт., в комплекте чехол и струны 
Минкульт на 01.09.2022: Инструменты уже в пути.
На 01.10.2022: Инструменты все поступили в учреждения. МБДОУ "ДМШ №1" в п.Никель приобретены музыкальные интрументы: </t>
    </r>
    <r>
      <rPr>
        <i/>
        <sz val="8"/>
        <rFont val="Arial"/>
        <family val="2"/>
        <charset val="204"/>
      </rPr>
      <t>пианино "Беларусь В-121" - 1 шт. (поставщик ИП Тюнёва Алёна Алексеевна дата поставки  13.05.2022 года), баян - Тульская гармонь БН-55 "Тулячок" 77/46х80/41-II - 1 шт., Fleet FLT-LT9 набор перкуссии 9 предметов в чехле - 1 шт., Doff ВРМ Балалайка прима, 3-струнная - 1 шт., в комплекте чехол и струны (поставщик ООО «Фонд музыкальных инструментов и театрального оборудования «Культурное наследие», дата поставки 05.09.2022 года).</t>
    </r>
    <r>
      <rPr>
        <sz val="8"/>
        <rFont val="Arial"/>
        <family val="2"/>
        <charset val="204"/>
      </rPr>
      <t xml:space="preserve"> МБДОУ "ДМШ №2" в г. Заполярный приобретены музыкальные интрументы:</t>
    </r>
    <r>
      <rPr>
        <i/>
        <sz val="8"/>
        <rFont val="Arial"/>
        <family val="2"/>
        <charset val="204"/>
      </rPr>
      <t xml:space="preserve"> пианино марки "Соната"- 1 шт  (поставищик ООО «Свет и музыка», дата поставки 04.04.2022 года). МБДОУ "ДМШ №3" в п. Спутник приобретены музыкальные интрументы:рояль Kawai GL-10 M/PEP- 1 шт (поставщик ООО «ЭРНИ»,дата поставки 17.06.2022 года),пианино "Соната"- 2 шт. (поставищик ООО «Свет и музыка», дата поставки 17.05.2022 года).</t>
    </r>
  </si>
  <si>
    <t xml:space="preserve"> Администрация Печенгского муниц округа: мероприятие запланировано на 2023 год</t>
  </si>
  <si>
    <t>МИНСТРОЙ на 01.09.2022: По данному мероприятию заключено 2 контракта. 1. По кап.ремонту системы освещения Контракт заключен - 17.06.2022 (подрядчику предоставлен аванс, выполняются работы). Второй контракт заключен 07.07.2022 капитальный ремонт раздевалок, выполняются работы.
МИНСТРОЙ на 01.10.2022: По данному мероприятию заключено 2 контракта. 1. По кап.ремонту системы освещения Контракт заключен - 17.06.2022 (подрядчику предоставлен аванс, выполняются работы).Второй контракт заключен 16.09.2022  на приобретение и монтаж раздевалок для спортсменов в рамках капитального ремонта, выплачен аванс. 
МИНСТРОЙ на 01.11.2022: Работы по 1 этапу (освещение) выполнены в полном объеме и приняны комиссией. Работы по 2 этапу (установке радевалок) будут завершены до 15.12.2022.    
МИНСТРОЙ на 01.12.2022: Работы по 1 этапу (освещение) выполнены в полном объеме и приняты комиссией. Работы по 2 этапу на стадии завершения.
МИНСТРОЙ на 01.01.2023: Работы по объекту завершены в полном объеме.                               
Администрация Печенгского муниц округа: Заключен контракт на выполнение работ по освещению лыжной трассы со сроком исполнения до 26.08.2022. Подрядчику выплачен аванс в размере 30%. Работы выполнены на 40%. Размещена документация на закупку и установку раздевалки для спортсменов.
Администрация Печенгского муниц округа на 01.09.2022: Конкурсные процедуры на закупку и установку раздевалок не состоялись (не было ни одной заявки), поиск подрядчика на данный вид работ для заключения договора с единственным поставщиком.
Администрация Печенгского муниц округа на 01.10.2022: Работы по освещению лыжной трассы приняты 28.09.2022 г. Работы по установке раздевалки для лыжников: - работы по ленточному фундаменту сделаны в объеме 60%, 07.10.2022 ожидается миксер для заливки ленточного фундаменты. 10.10.2022 начало установки первых венцов деревянной конструкции раздевалки
Администрация Печенгского муниц округа на 01.11.2022 - закончено строительство первого этажа, ведется строительство второго этажа, возводятся стены из бруса. Заказаны оконные проемы, двери и ворота для гаража.
Администрация Печенгского муниц округа на 01.12.2022: Работы по строительству домика-раздевалки приняты.
Администрация Печенгского муниц округа на 01.01.2023: выполнены работы по освещению лыжной трассы в г.Заполярный (работы приняты 28.09.2022, работы оплачены), выполнены работы по строительству домика-раздевелки для лыжников в г. Заполярный (работы приняты 01.12.2022, работы оплачены).</t>
  </si>
  <si>
    <t>Администрация Печенгского муниц округа: мероприятие запланировано на 2024 год</t>
  </si>
  <si>
    <t xml:space="preserve">МИНСТРОЙ на 01.08.2022: В ходе приемки выполненных работ, состоявшейся 19.07.2022, комиссией установлено, что подрядчиком работы не выполнены в срок, установленный в соответствии с техническим заданием договора.Выявлены различные замечания, которые в настоящее время устраняются.
МИНСТРОЙ на 01.09.2022: В настоящее время подрядной организацией устраняются замечания по фасаду здания. Комиссионная приемка работ - 06.09.2022. 
МИНСТРОЙ на 01.10.2022: В ходе приемки выполненных работ комиссией установлено, что подрядчиком работы не выполнены в срок, установленный в соответствии с техническим заданием договора.В настоящее время подрядной организацией устраняются замечания по фасаду здания. 
МИНСТРОЙ на 01.11.2022: Работы на объекте завершены и приняты комиссией (акт сдачи-приемки от 11.10.2022). Ввиду невыполнения работ в срок, установленный контрактом, подрядчику начислена неустойка в размере 489 891,98 руб. </t>
  </si>
  <si>
    <t>МИНСТРОЙ:Проект запущен. Запрошено коммерческое предложение на реализацию Технического задания. По итогам разработки  программы реализации мастер-плана пгт. Никель в части модернизации жилой застройки Минстрой МО выйдет с предложением по включению нового мероприятия в проект закона Мурманской области «Об областном бюджете на 2022 год и на плановый период 2023-2024 годов».
На 01.09.2022 -  в целях подготовки предложений для включения в проект закона Мурманской области «Об областном бюджете на 2023 год и на плановый период 2024-2025 годов» Минстроем направлен запорс от 10.06.2022 № 07-02/2266-АГ в АНО "Вторая школа" о предоставлении информации о потребности в бюджетных ассигнованиях, необходимых для реализации программы мастер-плана в пгт. Никель в части модернизации жилой застройки. 
МИНСТРОЙ на 01.10.2022 -  до н.в. ответ не поступал. 
МИНСТРОЙ на 01.12.2022  - по информации предоставленной АНО "Вторая школа" мастер-план находится на доработке, в связи с чем оценить необходимый объем средств на его реализацию в настоящее время не предстваляется возможным.         
МИНСТРОЙ на 01.01.2023  - средства в областном бюджете на реализацию мастер плана не предусмотрены, в связи с непредоставлением мастер-плана в адрес Минстроя.                                                                     
Администрация Печенгского муниц округа: Мастер-план утвержден. Заключен договор с подрядной организацией на обследование домов. Проведен детальный осмотр технического состояния зданий и опредление прочности конструкций. Проектировщики осуществляют камеральную обработку информации. 
Администрация Печенгского муниц округа на 01.09.2022: Продолжаются работы по обработке информации.
Администрация Печенгского муниц округа на 01.10.2022: продолжается работа по планировочным решениям (с учетом перспектив выбытия жилого фонда). 29-30.09.2022 проведена рабочая встреча в разработчиками в целях обсуждения промежуточных результатов. Принято решение о проработке разработчиками организационно-правовых и финансовых механизмов, а также очередность реализации мероприятий по реновации пгт. Никель (срок - не позднее 15.11.2022).
Администрация Печенгского муниц округа на 01.11.2022 -  АНО "Вторая школа"переданы в администрацию Печенгского муниципального округа  отчеты о результатах инструментальной проверки 55 жилых домов в пгт. Никель.
Администрация Печенгского муниц округа на 01.01.2023: продолжается работа по организационно-правовым и финансовым механизмам.</t>
  </si>
  <si>
    <t>МИНСТРОЙ на 01.01.2023: Начало реализации 2023 год. По итогам разработки  программы реализации мастер-плана  г. Заполярный  в части модернизации жилой застройки Минстрой МО выйдет с предложением по включению нового мероприятия в проект закона Мурманской области «Об областном бюджете на 2024 год и на плановый период 2025-2026 годов». 
Администрация Печенгского муниц округа: Работы запланированы на 2023 год</t>
  </si>
  <si>
    <t xml:space="preserve">МИНСТРОЙ: В 2021 году снесено 4 МКД.                                                                                                    
Администрация Печенгского муниц округа: работы, запланированные на 2021 год,  выполнены в полном объеме.                                                                                                            Проведена работа о признании жилых домов аварийными по адресу: п.Никель, ул. Октябрьская, дд  8,10, ул. 14 Армии, дд 3,5, ул. 3 Линия, д. 7; объекта незавершенного строительства по адресу: г. Заполярный, ул. Бабикова, д. 24. Принято решение Совета депутатов Печенгского мунииципального округа от 18.02.2022 №275 о сносе аварийных объектов. В 2021 году снесены аварийные дома в пгт. Никель, ул. Спортивная, дома 1, 3, 5, 6. 
Снос аварийных объектов запланирован на 2023 год.                                         </t>
  </si>
  <si>
    <t>МИНСТРОЙ: мероприятие выполнено в 2021 году.</t>
  </si>
  <si>
    <t>МИНСТРОЙ: работы завершены в полном объеме.
Финансирование работ произведено в апреле 2022 г. в полном объеме за счет средств областного бюджета.</t>
  </si>
  <si>
    <t xml:space="preserve">МИНЭНЕРГО , Администрация Печенгского муниц округа на 01.08.2022: произведена корректировка схемы теплоснабжения. В целях заключения
концессионного соглашения ведется работа с потенциальным концедентом (Россети). Потенциальный концедент разрабоатывает концепцию теплоснабжения. На 01.08.2022 года концепция теплоснабжения на рассмотрение в Минэнерго не предоставлена. 
Администрация Печенгского муниц округа на 01.09.2022: концепция теплоснабжения на рассмотрение в Минэнерго не предоставлена. Администрацией Печенгского округа направлено письмо в ПАО "Россети Северо-Запад" о заинтересованности участия в проекте ПАО «Россети Северо-Запад» в качестве концессионера. 
Администрация Печенгского муниц округа на 01.12.2022: без изменений.        
АО Корпорация развития МО на 01.11.2022: Ожидается получение финансовой модели по проекту от ООО "ИнСистем"  до 01.12.2022. 
АО Корпорация развития МО на 01.12.2022: ООО "ИнСистем" после внутренней оценки отказалось от реализации проекта из-за невыгодных экономических условий проекта.
АО Корпорация развития МО на 01.01.2023: Решается вопрос по поиску новго инвестора.    </t>
  </si>
  <si>
    <t>МИНЭНЕРГО и Администрация Печенгского муниц округа на 01.08.2022: ведется процесс заключения договора на проектирование (трехсторонний договор между АНО "Центр социальных проектов "Вторая школа", администрация, ООО "Промбезопасность") . Откорректирована схема водоснабжения. Совместно с АО Корпорация развития Мурманской области ведется поиск инвесторов. Процесс заключения договора приостановлен в связи с возникшими новыми требованиями. Администрацией составлено техническое задание, согласовано с АО КГМК, направлено в АНО Вторая школа для поиска подрядчика (проектирование до 30.12). На 01.08.2022 - поик подрядчика продолжается.
Администрация Печенгского муниц округа на 01.09.2022:  АНО "Центр социальных проектов "Вторая школа" определен подрядчик, проводится работа по заключению договора с подрядчиком.
Администрация Печенгского муниц округа на 01.10.2022: актуализировано техническое задание, ведется работа по заключению договора на проектирование (ориентировочный срок заключения договора до 10.10.2022).
Администрация Печенгского муниц округа на 01.11.2022: заключен договор на выполнение работ по  инженерным изысканиям от 04.10.2022 № В-1. Ведутся геологические и геодезические работы. 
Администрация Печенгского муниц округа на 01.01.2023: продолжается выполнение работ по инженерным изысканиям (срок выполнения работ - 190 дней с даты заключения договора от 04.10.2022 № В-1) без учета прохождения государственной экспертизы).   
АО Корпорация развития МО на 01.11.2022: Проводится процедура конкурского управления в отношении МУП "Сети Никеля", на балансе которого находятся сети водоснабжения и водоотведения. 
АО Корпорация развития МО на 01.12.2022: Конкурсный управляющий направил в Арбитражный суд исковое заявление о взыскании суммы за негативное воздействие в размере 50 млн. руб. В случае взыскания данной суммы конкурсное управление может быть прекращено. 
АО Корпорация развития МО на 01.01.2023: Конкурсное производство установлено сроком до декабря 2023 г. Взыскание суммы за негативное воздействие в процессе рассмотрения Арбитражным судом Мурманской области. Ориентировочный срок иженерных изысканий - март 2023 г.</t>
  </si>
  <si>
    <t>МИНЭНЕРГО , Администрация Печенгского муниц округа на 01.09.2022: откорректирована схема водоотведения г. Заполярный и п. Никель. Ведется сбор информации для разработки проектной документации. Совместно с АО Корпорация развития Мурманской области ведется поиск инвесторов.
Срок заключение договрова на обследование очистных сооруждений до 15.09.2022 года. Составление технического задания на проектирование до 30.09.2022 года. Продолжается работа по поиску инвестора.
Администрация Печенгского муниц округа на 01.11.2022:  по г. Заполярный - подготовлено техническое задание на проектирование. Выполнены инженерно-геодезические изыскания. Заключены договоры: на выполнение проектных работ (срок выполнения 20.12.2022);  на выполнение инженерно-гидрометеорологических изысканий (срок выполнения - 09.12.2022), инженерно-экологических изысканий (срок выполнения - 20.12.2022). По пгт. Никель: ведется работа по сбору информации и актуализации данных для составления технического задания. 
Администрация Печенгского муниц округа на 01.12.2022: по г. Заполярный -  продолжается выполнение работ по заключенным ранее договорам (договоры заключены АО "Городские сети" для подготовки проектной документации по объекту "Строительство очистных сооружений на о. Поло-Ярви для очистки воды от железа, никеля и цветности"); по пгт. Никель - продолжаются работы по сбору информации и актуализации данных технического задания.
Администрация Печенгского муниц округа на 01.01.2023:  по г. Заполярный - 01.12.2022 заключен договор о проведении государственной историко-культурной эспертизы для объекта "Строительство очистных сооружений на о. Поло-Ярви для очистки воды от железа, никеля и цветности" (срок выполнения работ 01.07.2023, выплачен аванс 170 000,00 руб.). К договору на выполнение проектных работ заключено дополнительное соглашение (срок выполнения продлен до 30.06.2023). Выполнены: инженерно-гидрометеорологических изыскания (оплата работ по договору в размере 385 000,00 руб. будет в 2023 году), инженерно-экологических изысканий (оплата работ по договору в размере 630 000,00 руб. будет в 2023 году); по пгт. Никель - продолжаются работы по сбору информации и актуализации данных технического задания. 
АО Корпорация развития МО на 01.11.2022: Проводится процедура конкурского управления в отношении МУП "Сети Никеля", на балансе которого находятся сети водоснабжения и водоотведения. Проведено обследование очистных сооружений канализации. Ожидается получение от подрядчика технических решений по вариантам модернизации канализационных сооружений.
АО Корпорация развития МО на 01.12.2022:  Конкурсный управляющий направил в Арбитражный суд исковое заявление о взыскании суммы за негативное воздействие в размере 50 млн. руб. В случае взыскания данной суммы конкурсное управление может быть прекращено.
АО Корпорация развития МО на 01.01.2023: Конкурсное производство установлено сроком до декабря 2023 г. Взыскание суммы за негативное воздействие в процессе рассмотрения Арбитражным судом Мурманской области.</t>
  </si>
  <si>
    <t>Администрация Печенгского муниц округа на 01.08.2022: Заключен договор с подрядной организацией на выполнение строительных работ. Работы по благоустройству выполняются. Плановый срок выполнения работ - 31.08.2022.
Администрация Печенгского муниц округа на 01.09.2022: работы, запланированные на 2022 год, выполнены в полном объеме:  по благоустройству площади металлургов в пгт. Никель, запланированные на 2022 год: 1) подготовительные работы; 2) наружные сети канализации (перенос существующих сетей): демонтаж, земляные работы, прокладка трубопроводов, установка колодцев, устройство водоотводных лотков; 3) наружные сети водоснабжения: земляные работы, прокладка трубопроводов, установка колодцев; 4) устройство сцены: земляные работы, устройство фундаментов, установка металлоконструкций, установка покрытия сцены и подиума; 5) вертикальная планировка территории: демонтаж, земляные работы; 6) установлены 2 арт-объекта: "Ковш" и "Изложница", установлена трибуна, 7) проведено освещение, установлены столбы. Подключение к электросетям не произведено по внутренней причине МЭС (договор заключен 13.05.2022, на работы дается 1 календарный год).
Комитет по туризму Мурманской области не координирует работу данного мерпоряития. В рамках, направленной  заявки в Ростуризм  на участие в конкурсе субъектов Российской Федерации на осуществление государственной поддержки региональных программ  по проектированию туристского кода центра города от Печенгского  муниципального округа было предложено мероприятие "Строительство и ввод в эксплуатацию Проекта «Фестивальная площадь» (Площадь металлургов)", но заявка не была признана победителем.</t>
  </si>
  <si>
    <t>Администрация Печенгского муниц округа на 01.08.2022: Разработана проектно-сметная документация.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 ИП Шеремет А.В. Контракт заключен. Работы выполняются в соответствии с графиком. Плановый срок выполнения работ - 18.08.2022.
Администрация Печенгского муниц округа на 01.09.2022: работы продолжаются. Подрядчика подвел поставщик опор освещения.
Администрация Печенгского муниц округа на 1.10.2022: работы выполнены в полном объеме. Работы приняты.
Администрация Печенгского муниц округа на 01.11.2022г. - работы оплачены в полном объеме.
МИНГРАД на 01.09.2022: Техинческая готовность объекта - 76%.
МИНГРАД на 01.11.2022: Работы завершены.</t>
  </si>
  <si>
    <t>Администрация Печенгского муниц округа на 01.08.2022: Разрабатывается проектно-сметная документация.
Администрация Печенгского муниц округа на 01.09.2022: продолжаются работы по разработке дизайн-проекта.
Администрация Печенгского муниц округа на 01.11.2022: На территорию проектирования выполнена топосъемка с указанием инженерных сетей, фотофиквсация территории. Подготовлены проектные решения по благоустройству и развитию территории. 29-30.09.2022 проведена рабочая встреча в разработчиками в целях обсуждения предлагаемых планировочных решений. Принято решение о проработке разработчиками эскизных решений по благоустройству (октябрь - ноябрь 2022).
Администрация Печенгского муниц округа на 01.12.2022: разработаны архитектурно-планировочные решения по благоустройству. Выполняется доработка эскизного проекта по благоустройству (ориентировочный срок - до 20.12).
Администрация Печенгского муниц округа на 01.01.2023: продолжаются работы по доработке эскизного проекта по благоустройству.</t>
  </si>
  <si>
    <t>На 01.01.2022 - работы завершены.
Администрация Печенгского муниц округа на 01.12.2022: Односторонний отказ заказчика. Работы в срок 30.09.2021 года не завершены; работы, определенные условиями договора в полном объеме не выполнены.</t>
  </si>
  <si>
    <t>Администрация Печенгского муниц округа на 01.08.2022: Разработан дизайн-проект МБУК "ДК "Октябрь" и прилегающей к нему территории. Проведено голосование среди жителей по выбору дизайн-проекта ДК "Октябрь" и прилегающей к нему территории. Разрабатывается проектно-сметная документация.
Администрация Печенгского муниц округа на 01.09.2022: Продолжается разработка проектно-сметной документации.
Администрация Печенгского муниц округа на 01.11.2022: продолжается разработка проектно-сметной документации по условиям заключенного договора - до конца ноября 2022, в т.ч. прохождение экспертизы).
Администрация Печенгского муниц округа на 01.12.2022: продолжается разработка проектно-сметной документации (ориентировочно - первая декада декабря 2022).
Администрация Печенгского муниц округа на  01.01.2023: проетно-сметная документация проходит экспертизу.</t>
  </si>
  <si>
    <r>
      <rPr>
        <sz val="8"/>
        <rFont val="Arial"/>
        <family val="2"/>
        <charset val="204"/>
      </rPr>
      <t>МИНГРАД на 01.08.2022: Техническая готовность - 48%.  
МИНГРАД на 01.09.2022: Завершены работ по дворовым территорим: п. Никель, пр. Гвардейский, д. 16; ул. Октябрьская, д. 3, 5, 7; ул. Спортивная, д. 1б; г. Заполярный, ул. Юбилейная, д. 5.
Общая средняя техническая готовность по оставшимся дворовым территориям - 88%     
МИНГРАД на 01.10.2022: Завершены работ по дворовым территорим: п. Никель, пр. Гвардейский, д. 16; ул. Октябрьская, д. 3, 5, 7; ул. Спортивная, д. 1б; ул. Печенгская, д. 11, г. Заполярный,  ул. Мира, д. 6, 8, 10, 12, ул. Юбилейная, д. 5, 9; п. Лиинахамари, л Шабалина, д. 1, ул. Северная, д. 2.
Общая средняя техническая готовность по оставшимся 5 дворам - 77% 
МИНГРАД на 01.11.2022: Завершены работ по всем дворовым территорим: п. Никель, пр. Гвардейский, д. 16; ул. Октябрьская, д. 3, 5, 7; ул. Спортивная, д. 1б; ул. Печенгская, д. 11, пр. Гвардейский, д. 6/1, ул. Победы, д. 1, 13, ул. Бредова, д. 1, 3; г. Заполярный,  ул. Мира, д. 6, 8, 10, 12, ул. Юбилейная, д. 5, 9, ул. Карла Маркса, д. 7, 9, 11, 13, 15; п. Лиинахамари, л Шабалина, д. 1, ул. Северная, д. 2.  
МИНГРАД на 01.12.2022: Работы оплачены.                        
Администрация Печенгского муниц округа на 01.08.2022:                    
1) Благоустройство дворовых территорий г. Заполярный, ул. Мира, дд. 6, 8, 10, 12, ул. Юбилейная, дд. 5, 9.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Заключен контракт на выполнение работ. Подрядчик ИП Липшеев А.В. Срок выполнения работ с 20.06.2022 по 27.07.2022. Работы выполнены частично. Подрядчик ждет спецтехнику для асфальтирования. 
На 01.09.2022:  Работы завершаются, уложено асфальтобенное покрытие. На 01.01.2023: работы по благоустройству дворовых территорий г. Заполярный, ул. Мира, дд. 6, 8, 10, 12, ул. Юбилейная, дд. 5, 9 выполнены и оплачены (12 128 549,00 руб., из них ОБ - 11 522 121,55 руб., МБ - 606 427,45 руб.)                                                                                                                                                               
2) Благоустройство дворовых территорий г. Никель, пр. Гвардейский, д. 6/1, ул. Победы, дд 1, 13, ул. Бредова, дд 1, 3.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Заключен контракт на выполнение работ. Подрядчик ООО "РемСтройНорд". Срок выполнения работ с 20.06.2022 по 27.07.2022. Работы выполнены частично. Произведены демонтажные работы старого покрытия и бортового камня.
На 01.09.2022:  Ведется установка бортового камня, лотков водоотвода, просмоленной доски, формирование основания.    
Администрация Печенгского муниц округа на 01.10.2022: выполнены работы по регулировке высотного положения крышек колодцев, ведутся работы по асфальтированию.
Администрация Печенгского муниц округа на 01.11.2022г. все работы выполнены. Оплата произведена за выполненные работы по благоустройству дворовой территории по адресам: пгт. Никель, пр.Гвардейский д.16, ул. Октябрьская д.3,5,7, ул. Спортивная д. 1Б.
Администрация Печенгского муниц округа на 01.12.2022: работы выполнены. Подрядчиком проводятся работы по документальному оформлению выполненных работ. На 01.01.2023: работы по благоустройству дворовых территорий г. Никель, пр. Гвардейский, д. 6/1, ул. Победы, дд 1, 13, ул. Бредова, дд 1, 3. приняты и оплачены (15 395 566,54 руб, из них ОБ - 14 625 788,21 руб., МБ - 769 778,33 руб.).</t>
    </r>
    <r>
      <rPr>
        <b/>
        <sz val="8"/>
        <rFont val="Arial"/>
        <family val="2"/>
        <charset val="204"/>
      </rPr>
      <t xml:space="preserve">
</t>
    </r>
  </si>
  <si>
    <t>Администрация Печенгского муниц округа на 01.08.2022: Разрабатывается проектно-сметная документация.
Администрация Печенгского муниц округа на 01.01.2023: работы продолжаются.</t>
  </si>
  <si>
    <t>Администрация Печенгского муниц округа на 01.08.2022: проведены мероприятия: интенсив по обучению бариста в рамках проекта "Бизнес-резиденция", открытие и закрытие зимней арт-резиденции "Никель-Полярная ночь 2022", лекция о донорстве костного мозга, организовано проведение программы профессиональной переподготовки "Менеджер ресторанного и гостиничного бизнеса", январская сессия 4 сезона Медиашколы Игоря Попова. Стартовал проект "Бизнес в школу 2022. Лидерство" в п. Корзуново, начались занятия, отобраны слушатели, проведена организационная встреча. Началось обучение по курсу "Управление арктическими дестинациями".  Проведено  обучение по программе "Сайтостроение". Новую профессию освоили 19 человек, трем из них предложено место работы ввебстудии "Web-studio-51". На площадке Центра проведена встреча активистов программы корпоративного волонтерства "Комбинат добра". Стартовал проект "Самозанятые. Путь в бизнес". Стартовал проект "Бизнес в школу. Апгрейд" в школах №19 в г. Заполярный и №20 пгт. Никель. Организация волонтерского лагеря "Worlds Tree Camp". Проведен общественный тур (экскурсия)  "ЭкскурсNi" по местам реализации проектов. Ведется подготовка фестиваля "GastroIndustry" (плинируется 02-03.09.2022). Подготовка проведения летней арт-резиденции "Никель-Полярный день 2022" планируется (с 24.08 по 03.09.2022). Выступили партнерами на фестивале "Северный ветер". Выступили партнерами проекта "Печенгафильм" (основной организатор продюсерский центр "Северный Характер").
Администрация Печенгского муниц округа на 01.09.2022: Подготовка фестиваля "GastroIndustry" (планируется 02-03.09.2022). Открытие летней арт-резиденции "Никель-Полярный день 2022"  (с 24.08 по 03.09.2022). Открытие, сопровождение и  закрытие волонтерского лагеря "Worlds Tree Camp".  В рамках подготовки к фестивалю "GastroIndustry" для участников фуд-корта организованы и проведены индивидуальные консультации и очный интенсив от автора-методиста и руководителя «Гастрономической карты России» Екатерины Шаповаловой. При участии проектного офиса развития Арктики (ПОРА) организован субботник на месте отдыха "Родник". Совместно с заповедником "Пасвик" проведен субботник на водопаде Шуонийоки.
Администрация Печенгского муниц округа на 01.10.2022: Организация лекции «Чем бы ещё таким позаниматься музыканту?» в детской музыкальной школе № 1 в Никеле (проводила арт-резидент) (01.09.2022).Организация мастер-класса по кастомизации футболок (проводила арт-резидент) (01.09.2022). Проведен фестиваль "GastroIndustry" (02-03.09.2022). Закрытие летней арт-резиденции «Никель – Полярный день 2022» (03.09.2022). Презентация документального фильма «ХроNiки» (08.09.2022), выступили партнерами. Приняли участие в проекте «Перемена» (Норникель) (08.09-10.09.2022), организовано проведение педагогического совета образовательных учреждений Печенгского округа. Проведен фотоконкурс «Осень в фокусе» (13.09-22.09.2022) при поддержке Мурманского регионального отделения Общероссийской общественной организации «Союз журналистов России». Проведена очная сессия GR-акселератора (14-16.009.2022).
Презентация проекта «Бизнес в школу. Лидерство» в школе № 5 п. Печенга (15.09.2022), старт программы обучения (24.09.2022). Приняли на площадке АНО «Центр социальных проектов «Вторая школа» проект Норникеля IMAKE. Объявлено голосование по выбору модели «Слоника» (для установки в пгт.Никель) (26.09-10.10.2022).
Администрация Печенгского муниц округа на 01.11.2022 - Проведено три экскурсии на эколого-индустриальном маршруте "Шпиль555";  Стартовала осенняя сессия мастер-классов для участников проекта "Самозанятые. Путь в бизнес"; Проведен опрос о необходимости создания кинетической скульптуры "Космонавт" в г.Заполярном;  Стартовала осенняя сессия "Бизнес в школу" для учителей Печенгского округа;  Обучающие сессии для участников проекта "Волонтеры Северного гостеприимства"; Команда фудтрака Mr Black представила Арктическую кухню на гастрофестивале во Владивостоке; Планируется проведение женского форума.
Администрация Печенгского муниц округа на  01.12.2022: Организация мероприятий осенней сессии в рамках проекта «Бизнес в школу. Апгрейд» (02.11, 03.11); Организация мероприятия проекта «Самозанятые. Путь в бизнес» - круглый стол, посвящённый ценообразованию и ценам на сувениры ручной работы (охват - 32 жителя Печенгского округа: мастера ручной работы, самозанятые в сфере розничной торговли, и те, кто ещё только думал стать самозанятым, но не решался). Проект «Самозанятые» завершен;  С 7 по 10.11 на площадке Центра «Вторая школа» прошли занятия «Медиашколы в Заполярье» (ноябрьская сессия). Выступили партнерами; 4. 8 ноября приняли участие в заседании экспертного совета «Проектного офиса развития Арктики». Владимир Чижов – член экспертного совета от лица Центра «Вторая школа»; 12 и 13.11 в рамках проекта «Волонтеры Северного Гостеприимства» организована встреча участников проекта с экспертами Марией Матвеевой и Марией Петровой, чтобы изучить виды гостеприимного волонтерства; 14.11 приняли участие в конференции заповедника «Пасвик», в качестве партнеров заповедника;  15-16.11 в рамках проекта «Бизнес-резиденция» организован авторский семинар: «Управление собой, эмоциями и коммуникациями в эпоху кризисов и глобальных перемен». Семинар провели известный российский журналист, мотивационный спикер, теле- и радиоведущий - Андрей Вульф, и эксперт в области социальных навыков, коуч в сфере государственного управления - Александр Баранников (охват – 30 жителей Печенгского округа: работники детских садов, школ, библиотек, Центра обслуживания населения, спортивных комплексов, Администрации Печенгского округа, предприниматели и самозанятые, сотрудники заповедника «Пасвик»); 17-18.11 на площадке Второй школы проведен интенсив инженерного мероприятия IMAKE. Выступили партерами;  19.11 на площадке Второй школы поведен квиз «Эко? Логично!». Организатор АНО «Экспертный центр – проектный офис развития Арктики (ПОРА) в рамках проекта «Пластик в дело» при поддержке Фонда президентских грантов. Выступили партнерами; 19.11 в школе № 5 п. Печенга состоялась четвертое занятие проекта «Бизнес в школу 2022. Лидерство»; 24.11 организован пресс-тур для журналистов и блогеров Мурманской области по 10 локациям (проектам); 25.11 организация финального мероприятия проекта «Бизнес в школу. Апгрейд» В проекте приняли участие 75 учителей и педагогов из 10 учреждений Печенгского округа;  26.11 в школе № 5 п. Печенга состоялась заключительная встреча проекта «Бизнес в школу 2022. Лидерство». До финала проекта дошли 16 учеников старших классов. Проект «Бизнес в школу 2022. Лидерство» завершен.
Администрация Печенгского муниц округа на  01.01.2023: 01.12.2022 на площадке Центра «Вторая школа» прошла встреча Эндаумент-фонда «Кольский» с представителями НКО, в том числе бюджетных учреждений (школ, детских садов) Печенгского округа; 04.12.2022 проведена экскурсия на снегоступах по эколого-индустриальному маршруту «Шпиль 555»; Организация и проведение форума «Женщина севера. Путь к себе» (проведен 17.12.2022); 19.12.2022 проведено финальное мероприятие в рамках проекта «Волонтеры Северного Гостеприимства». Завершение проекта; Проведено финальное мероприятие проекта «Туристический маршрут «Шпиль555» (20.12.2022).
Комитет по туризму Мурманской области на 01.10.2022: была оказана информационная поддержка фестиваля "GastroIndustry" 
Комитет по туризму Мурманской области на 01.10.2022: была оказана информационная поддержка фестиваля "GastroIndustry".</t>
  </si>
  <si>
    <t>МИНОБР по состоянию на 01.08.2022 (на 01.10.2022 информация не изменена):   отсутствует информация о выделении денежных средств из средств федерального бюджета на реализацию пункта 4.10 Программы в объемах по 20 млн. руб. на 2021 и 2022 годы, а также о выделении 25 млн. руб. в 2021 году и 40 млн. руб. в текущем году из средств ПАО «Норильский Никель». По  сведениям Министерства выделение указанных средств из федерального бюджета не планировалось и внесено в Программу ошибочно. Дополнительно информируем, что:
1. Исходя из формулировок первых двух результатов реализации мероприятия 4.10 Программы, происходит «задвоение» выпускников ГАПОУ МО «ППТ», получивших в отчетном году диплом по профессиям СПО из УГС 15.00.00 Машиностроение 15.01.05 Сварщик (ручной и частично механизированной сварки (наплавки), 15.01.30 Слесарь, а также получивших свидетельство о профессии (должности) рабочего, служащего Сварщик ручной дуговой сварки плавящимся покрытым электродом (вышеуказанные программы входят и в первый и во второй результат).
2. ГАПОУ МО «ППТ» не реализует и не планирует к реализации профессии и (или) специальности СПО из УГС 22.00.00. Технологии материалов (есть в результате).
3. При отсутствии заявок от предприятий и (или) физических лиц на переподготовку работающего в торговле и сфере обслуживания персонала по профессиям и специальностям УГС Сервис и туризм результат в заявленных 190 человек будет недостижим.
Предлагаем при возникновении возможности внести соответствующие изменения в Программу.
МИНОБР на 01.11.2022: В связи с неустойчивой и нестабильной экономической ситуацией на производстве «Норникель» получен ответ от АНО «Центр социальных проектов Печенгского района «Вторая школа» от 01.07.2022, что финансирование Программы со стороны ПАО «Норильский Никель» в настоящее время приостановлено (исх. от 01.07.2022 № А402).      
МИНОБР на 01.01.2023: в соответствии с письмом Министерства просвещения Российской Федерации от 01.11.2022 № АК-1648/05 на федеральном уровне принято решение прекратить с 2023 года реализацию мероприятия «Создание (обновление) материально-технической базы образовательных организаций, реализующих программы среднего профессионального образования» федерального проекта «Молодые профессионалы» национального проекта «Образование» государственной программы Российской Федерации «Развитие образования». Сроки возобновления работы зависят только от предприятия.                       
1. Обновленный Печенгский политехнический техникум покрывает потребность в кадрах для АО «Кольская ГМК» и объектов новой экономики, в частности прошли обучение и переподготовку:
2021 год (54 чел.) По программам СПО: 15.01.05 Сварщик (ручной и частично механизированной сварки (наплавки) (16 чел.); 15.01.30 Слесарь (15 чел.).
По программам профобучения: Сварщик ручной дуговой сварки плавящимся покрытым электродом (23 чел.).
2022 год (23 чел. на 01.01.2023) По программам профобучения: Сварщик ручной дуговой сварки плавящимся покрытым электродом (23 чел.).
2021 год (130 чел.) По программам СПО: 13.01.10 Электромонтер по ремонту и обслуживанию электрооборудования (по отраслям) (1 чел.); 13.02.11 Техническая эксплуатация и обслуживание электрического и электромеханического оборудования (по отраслям) (42 чел.); 15.01.05 Сварщик (ручной и частично механизированной сварки (наплавки) (16 чел.); 15.01.30 Слесарь (15 чел.); 21.02.17 Подземная разработка месторождений полезных ископаемых (15 чел.).
По программам профобучения: Сварщик ручной дуговой сварки плавящимся покрытым электродом (23 чел.); 19861 Электромонтер по ремонту и обслуживанию электрооборудования (18 чел.).
2022 год (69 чел. на 01.01.2023) По программам СПО: 13.01.10 Электромонтер по ремонту и обслуживанию электрооборудования (по отраслям) (21 чел.); 13.02.11 Техническая эксплуатация и обслуживание электрического и электромеханического оборудования (по отраслям) (31 чел.); 21.02.17 Подземная разработка месторождений полезных ископаемых (10 чел.). По программам профобучения:  Машинист электровоза (7 чел.).
2021 год (8 чел.) По программам СПО: 43.01.09 Повар, кондитер (6 чел.); По программам профобучения: 16675 Повар (2 чел.).
2022 год (17 чел. на 01.01.2023) По программам профобучения: 16675 Повар (17 чел.).
По дополнительным профессиональным программам
- 2 преподавателя техникума на базе ФГБОУ ВО «МАГУ» прошли профессиональную переподготовку по программе: «Ведение профессиональной деятельности в сфере менеджмента ресторанного и гостиничного бизнеса»;
-1 преподаватель   обучился в ООО Учебном центре «Профакадемия» по программе профессиональной переподготовки «Технология и организация туристской деятельности».
Важно: ГАПОУ МО «ППТ» получил лицензию на право ведения образовательной деятельности по специальности 43.02.10 Туризм, объявлен набор на 2022/2023 учебный год на обучение по заочной форме по вышеуказанной специальности в количестве 15 чел. на базе среднего (полного) общего образования.
1. Выполнена реконструкция (ремонт) и оснащение техникума при принятии решения по итогам разработки стратегии. в том числе в 2024 году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созданы современные мастерские, оснащенные по стандартам Ворлдскиллс по компетенциям «Обработка листового металла», «Электромонтаж» с привлечением средств федерального бюджета (14405,6 тыс..руб.), областного бюджета (61 380,3 тыс. руб.), внебюджетных средств (8 099,0 тыс.руб., из них 7 699,1 тыс.руб. средства АО «Кольская ГМК»)):
Формирование технического задания для последующей разработки концепции развития техникума. Подготовка проведения социального опроса и формирования экспертной группы. 
На 01.10.2021 - создана экспертная рабочая группа для разработки концепции.
На 01.01.2022 - Разработано техническое задание на разработку Стратегии развития техникума на 10 лет. Техническое задание согласовано с Министерством образования Мурманской области. В настоящее время начат этап разработки документации с целью организации конкурса по выбору разработчика стратегии.
На 01.03.2022 - идет подготовка к объявлению конкурса на выбор такой организации (сбор коммерческих предложений), в срок до 01.05.2022 планируется завершение конкурса.
По состоянию на 01.04.2022 - в связи с неустойчивой и нестабильной экономической ситуацией на производстве «Норникель» инвестиционные проекты пока заморожены (поставлены на паузу).
04.05.2022 ГАПОУ МО «ППТ» направлены запросы в адреса АНО «Вторая школа» и Главы Печенгского МО об уточнении сроков и размеров финансирования на развитие техникума.                                                                                                                                                                                                                                 
Получен ответ от АНО «Центр социальных проектов Печенгского района «Вторая школа», что финансирование проекта в настоящее время приостановлено (исх. от 01.07.2022 № А402).  Администрация Печенгского муниципального округа МО ведет работу по сбору дополнительных данных для уточнения показателей для прогноза социально-экономического развития Печенгского муниципального округа на 2023-2025 (исх № 3630 от 20.06.2022).</t>
  </si>
  <si>
    <r>
      <t xml:space="preserve">Минкульт на 01.08.2022: В областном бюджете предусмотрено 2448,5 тыс. рублей, в метном бюджете - 1859,45 тыс. рублей.
В настоящее время работы выполнены на 80%. Заканчиваются работы по внутренней отделке. Установлены окна и двери. 
Минкульт на 01.09.2022: Выполнены работы по внутренней отделке. Установлены окна и двери. Приемка назначена на 06.09.2022.
Деньги переданы в Муниципалитет. Расчеты по кассе с подрядчиком не завершены.
Минкульт на 01.10.2022: Работы приняты и профинансированы. Адрес объекта-п. Раякоски, СДК «Раякоски»                                                                                                                                                                                                                        Ремонтные работы исполняла "Компания Заполярных строителей" в лице директора Смаршкова Г.В. по муниципальному контракту от 11.04.2022 года  № 01492000023220009530001.                                                                                                                                                                                                                                                                                    Объем выполненых работ: общий объем: 434,3 м.кв. Детская игровая </t>
    </r>
    <r>
      <rPr>
        <i/>
        <sz val="8"/>
        <rFont val="Arial"/>
        <family val="2"/>
        <charset val="204"/>
      </rPr>
      <t>(Устройство подвесных потолков  по каркасу из оцинкованного профиля,снятие обоев простых и улучшенных,разборка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оконным и дверным проемами,огнебиозащитная обработка деревянных конструкций ,шпатлевка по сборным конструкциям стен, подготовленных под окраску, при толщине слоя нанесения 3 мм,оклейка обоями стен по листовым материалам, гипсобетонным и гипсолитовым поверхностям тиснеными и плотными - оклейка стен стеклообоями, окраска стен, оклееных стеклообоями, красками за 2 раза,разборка деревянных заполнений проемов дверных и воротных,установка блоков в наружных и внутренних дверных проемах в перегородках и деревянных нерубленых стенах, площадь проема до 3 м2 с наличниками,улучшенная масляная окраска ранее окрашенных окон за два раза с расчисткой старой краски более 35%,разборка плинтусов деревянных и из пластмассовых материалов,устройство покрытий из плит OSB ,устройство покрытий из линолеума на клее ,укладка металлического накладного профиля (порога),устройство плинтусов из МДФ на клее)</t>
    </r>
    <r>
      <rPr>
        <sz val="8"/>
        <rFont val="Arial"/>
        <family val="2"/>
        <charset val="204"/>
      </rPr>
      <t xml:space="preserve">.Кладовка </t>
    </r>
    <r>
      <rPr>
        <i/>
        <sz val="8"/>
        <rFont val="Arial"/>
        <family val="2"/>
        <charset val="204"/>
      </rPr>
      <t>(Улучшенная масляная окраска ранее окрашенных потолков за два раза с расчисткой старой краски до 10%, улучшенная масляная окраска по ранее окрашенным обоям стен за два раза,улучшенная масляная окраска ранее окрашенных полов за два раза с расчисткой старой краски более 35% (+ плинтуса),разборка деревянных заполнений проемов дверных и воротных,установка блоков в наружных и внутренних дверных проемах в перегородках и деревянных нерубленых стенах, площадь проема до 3 м2 с наличниками,улучшенная масляная окраска ранее окрашенных окон за два раза с расчисткой старой краски более 35%)</t>
    </r>
    <r>
      <rPr>
        <sz val="8"/>
        <rFont val="Arial"/>
        <family val="2"/>
        <charset val="204"/>
      </rPr>
      <t xml:space="preserve">.Коридор </t>
    </r>
    <r>
      <rPr>
        <i/>
        <sz val="8"/>
        <rFont val="Arial"/>
        <family val="2"/>
        <charset val="204"/>
      </rPr>
      <t>(Устройство подвесных потолков по каркасу из оцинкованного профиля, снятие обоев простых и улучшенных,разборка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дверным проемом,огнебиозащитная обработка деревянных конструкций ,разборка деревянных заполнений проемов дверных и воротных  (650*2050(h)мм- 1 шт- идет в помещение п.27; 900*2050(h)мм- 1 шт - идет в п.30 тамбурная),установка блоков в наружных и внутренних дверных проемах в перегородках и деревянных нерубленых стенах, площадь проема до 3 м2 с наличниками,установка противопожарных дверей однопольных глухих,демонтаж дверных коробок в каменных стенах с отбивкой штукатурки в откосах,облицовка дверного проема (откоса) декоративными панелями МДФ,установка и крепление наличников с двух сторон,улучшенная масляная окраска ранее окрашенных дверей за два раза с расчисткой старой краски до 35% - двери шкафа,разборка плинтусов деревянных и из пластмассовых материалов,устройство покрытий  из плит OSB ,устройство покрытий из линолеума на клее ,укладка металлического накладного профиля (порога),устройство плинтусов из МДФ на клее)</t>
    </r>
    <r>
      <rPr>
        <sz val="8"/>
        <rFont val="Arial"/>
        <family val="2"/>
        <charset val="204"/>
      </rPr>
      <t xml:space="preserve">.Тамбур </t>
    </r>
    <r>
      <rPr>
        <i/>
        <sz val="8"/>
        <rFont val="Arial"/>
        <family val="2"/>
        <charset val="204"/>
      </rPr>
      <t>(улучшенная масляная окраска ранее окрашенных потолков за два раза с расчисткой старой краски до 10% (по деревянным рейкам противопожарной краской),улучшенная масляная окраска ранее окрашенных стен за два раза с расчисткой старой краски до 10% ( по деревянным рейкам противопожарной краской),улучшенная масляная окраска ранее окрашенных полов за два раза с расчисткой старой краски более 35% - (бетонный окрашенный пол),улучшенная масляная окраска ранее окрашенных дверей за два раза с расчисткой старой краски более 35% (противопожарной краской)</t>
    </r>
    <r>
      <rPr>
        <sz val="8"/>
        <rFont val="Arial"/>
        <family val="2"/>
        <charset val="204"/>
      </rPr>
      <t xml:space="preserve">.Бильярдный зал </t>
    </r>
    <r>
      <rPr>
        <i/>
        <sz val="8"/>
        <rFont val="Arial"/>
        <family val="2"/>
        <charset val="204"/>
      </rPr>
      <t>(устройство подвесных потолков  по каркасу из оцинкованного профиля,снятие обоев простых и улучшенных, разборка обшивки стен из ДВП, разборка облицовки стен из деревянных реек,облицовка стен по одинарному металлическому каркасу из потолочного профиля  панелями СМЛ с акриловым покрытием   одним слоем с дверным проемом, огнебиозащитная обработка деревянных конструкций ,разборка плинтусов деревянных и из пластмассовых материалов,разборка покрытий полов из плиток поливинилхлоридных,устройство покрытий из плит OSB,устройство покрытий из линолеума на клее ,устройство плинтусов из МДФ на клее,улучшенная масляная окраска ранее окрашенных окон за два раза с расчисткой старой краски более 35%)</t>
    </r>
    <r>
      <rPr>
        <sz val="8"/>
        <rFont val="Arial"/>
        <family val="2"/>
        <charset val="204"/>
      </rPr>
      <t>.Комнаты</t>
    </r>
    <r>
      <rPr>
        <i/>
        <sz val="8"/>
        <rFont val="Arial"/>
        <family val="2"/>
        <charset val="204"/>
      </rPr>
      <t xml:space="preserve"> (устройство подвесных потолков  по каркасу из оцинкованного профиля,снятие обоев простых и улучшенных,разборка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оконным и дверным проемами,огнебиозащитная обработка деревянных конструкций ,патлевка по сборным конструкциям стен, подготовленных под окраску, при толщине слоя нанесения 3 мм,оклейка обоями стен по листовым материалам, гипсобетонным и гипсолитовым поверхностям тиснеными и плотными - оклейка стен стеклообоями,окраска стен, оклееных стеклообоями, красками за 2 раза,разборка деревянных заполнений проемов дверных и воротных дверь (в помещение 16),установка блоков в наружных и внутренних дверных проемах в перегородках и деревянных нерубленых стенах, площадь проема до 3 м2 с наличниками,улучшенная масляная окраска ранее окрашенных окон за два раза с расчисткой старой краски более 35%,разборка плинтусов деревянных и из пластмассовых материалов, устройство покрытий из плит OSB ,устройство покрытий из линолеума на клее ,укладка металлического накладного профиля (порога),устройство плинтусов из МДФ на клее.)</t>
    </r>
    <r>
      <rPr>
        <sz val="8"/>
        <rFont val="Arial"/>
        <family val="2"/>
        <charset val="204"/>
      </rPr>
      <t xml:space="preserve"> Коридор </t>
    </r>
    <r>
      <rPr>
        <i/>
        <sz val="8"/>
        <rFont val="Arial"/>
        <family val="2"/>
        <charset val="204"/>
      </rPr>
      <t>(разборка плинтусов деревянных потолочных,разборка подшивки потолков деревянных реек,разборка покрытий и перекрытий изделиями из волокнистых и зернистых материалов насухо,разборка пароизоляции, устройство пароизоляции (верхний и нижний слой),изоляция покрытий и перекрытий из каменной ваты толщиной 100мм,устройство подвесных потолков из гипсокартонных листов  одноуровневых ,устройство монтажных отверстий в потолках под точечные светильники, шпатлевка по штукатурке и сборным конструкциям потолков, подготовленных под окраску, при толщине слоя нанесения 2 мм, окраска водно-дисперсионными акриловыми составами улучшенная по сборным конструкциям потолков, подготовленным под окраску, разборка облицовки стен из деревянных реек, облицовка стен  по одинарному металлическому каркасу из потолочного профиля гипсокартонными листами  одним слоем с дверным проемом, разборка деревянных заполнений проемов дверных и воротных, установка блоков в наружных и внутренних дверных проемах в перегородках и деревянных нерубленых стенах, площадь проема до 3 м2 c наличниками, установка блоков из ПВХ в наружных и внутренних дверных проемах в перегородках и деревянных нерубленных стенах площадью проема до 3 м2, в санузлы, разборка плинтусов деревянных и из пластмассовых материалов, разборка покрытий полов из плиток поливинилхлоридных,демонтаж металлических уголков на ступенях ,устройство покрытий из OSB ,устройство покрытий из линолеума на клее ,устройство плинтусов из МДФ на клее ,облицовка ступеней керамогранитными плитками толщиной до 15 мм,облицовка стен на клее из сухих смесей с плинтусными и угловыми плитками в общественных зданиях по дереву,улучшенная масляная окраска ранее окрашенных окон за два раза с расчисткой старой краски более 35%)</t>
    </r>
    <r>
      <rPr>
        <sz val="8"/>
        <rFont val="Arial"/>
        <family val="2"/>
        <charset val="204"/>
      </rPr>
      <t xml:space="preserve">.Туалет женский </t>
    </r>
    <r>
      <rPr>
        <i/>
        <sz val="8"/>
        <rFont val="Arial"/>
        <family val="2"/>
        <charset val="204"/>
      </rPr>
      <t>(демонтаж потолков реечных алюминиевых,устройство потолков реечных алюминиевых,разборка облицовки листов из синтетических материалов по сплошному основанию  на клее,разборка облицовки стен из керамических глазурованных плиток,разборка каркасных перегородок из брусков (кабинки) ,облицовка стен  по одинарному металлическому каркасу из ПН и ПС профилей гипсоволокнистыми листами в два слоя с дверным проемом,гладкая облицовка стен (без карнизных, плинтусных и угловых плиток) без установки плиток туалетного гарнитура на клее из сухих смесей по кирпичу и бетону, листам ГКЛ,установка уголков ПВХ ,устройство перегородок каркасно-филенчатых в санузлах - Установка сантехнических перегородок,разборка покрытий полов из керамических плиток,устройство стяжек цементных толщиной 20 мм,устройство покрытий из плит керамогранитных размером 40х40 см,улучшенная масляная окраска ранее окрашенных окон за два раза с расчисткой старой краски более 35%)</t>
    </r>
    <r>
      <rPr>
        <sz val="8"/>
        <rFont val="Arial"/>
        <family val="2"/>
        <charset val="204"/>
      </rPr>
      <t xml:space="preserve">.Туалет мужской </t>
    </r>
    <r>
      <rPr>
        <i/>
        <sz val="8"/>
        <rFont val="Arial"/>
        <family val="2"/>
        <charset val="204"/>
      </rPr>
      <t>(демонтаж потолков реечных алюминиевых ,устройство потолков реечных алюминиевых,разборка облицовки листов из синтетических материалов по сплошному основанию  на клее,разборка облицовки стен из керамических глазурованных плиток,облицовка стен  по одинарному металлическому каркасу из ПН и ПС профилей гипсоволокнистыми листами в два слоя с дверным проемом,гладкая облицовка стен (без карнизных, плинтусных и угловых плиток) без установки плиток туалетного гарнитура на клее из сухих смесей по кирпичу и бетону, листам ГКЛ,установка уголков ПВХ на клее,разборка покрытий полов из керамических плиток,устройство стяжек цементных толщиной 20 мм,устройство покрытий из плит керамогранитных,улучшенная масляная окраска ранее окрашенных окон за два раза с расчисткой старой краски более 35%,разборка деревянных заполнений проемов дверных и воротных, установка блоков из ПВХ в наружных и внутренних дверных проемах в перегородках и деревянных нерубленных стенах площадью проема до 3 м2 - в санкабинках)</t>
    </r>
    <r>
      <rPr>
        <sz val="8"/>
        <rFont val="Arial"/>
        <family val="2"/>
        <charset val="204"/>
      </rPr>
      <t xml:space="preserve">.Зал </t>
    </r>
    <r>
      <rPr>
        <i/>
        <sz val="8"/>
        <rFont val="Arial"/>
        <family val="2"/>
        <charset val="204"/>
      </rPr>
      <t>(окрашивание водоэмульсионными составами поверхностей потолков, ранее окрашенных водоэмульсионной краской, с расчисткой старой краски более 35%,антисептическая обработка каменных, бетонных, кирпичных и деревянных поверхностей ,циклевка паркетных полов,покрытие полов паркетным лаком за 2 раза,улучшенная масляная окраска ранее окрашенных полов за два раза с расчисткой старой краски более 35% - сцена,разборка деревянных заполнений проемов оконных с подоконными дсками,установка в жилых и общественных зданиях оконных блоков из ПВХ профилей поворотных (откидных, поворотно-откидных) с площадью проема более 2 м2 четырехстворчатых, в том числе при наличии створок глухого остекления,установка подоконных досок из ПВХ в каркасных стенах,облицовка оконных и дверных откосов листами из синтетических материалов на клее - облицовка сэндвич-панелями,смена обделок из листовой стали  отливов шириной  0,2 м,установка уголков ПВХ на клее</t>
    </r>
    <r>
      <rPr>
        <sz val="8"/>
        <rFont val="Arial"/>
        <family val="2"/>
        <charset val="204"/>
      </rPr>
      <t>). Холл</t>
    </r>
    <r>
      <rPr>
        <i/>
        <sz val="8"/>
        <rFont val="Arial"/>
        <family val="2"/>
        <charset val="204"/>
      </rPr>
      <t xml:space="preserve"> (устройство подвесных потолков  по каркасу из оцинкованного профиля,снятие обоев простых и улучшенных,разборка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дверным проемом,разборка плинтусов деревянных и из пластмассовых материалов,азборка покрытий полов из плиток поливинилхлоридных,разборка облицовки пола из тесаного камня, устройство стяжек цементных толщиной 20 мм,устройство покрытий из плит керамогранитных, разборка деревянных заполнений проемов дверных и воротных, установка в перегородку тамбурного дверного блока двупольного со стеклому, установка блоков в наружных и внутренних дверных проемах в каменных стенах, площадь проема более 3 м2).</t>
    </r>
    <r>
      <rPr>
        <sz val="8"/>
        <rFont val="Arial"/>
        <family val="2"/>
        <charset val="204"/>
      </rPr>
      <t xml:space="preserve"> Электромонтажные работы</t>
    </r>
    <r>
      <rPr>
        <i/>
        <sz val="8"/>
        <rFont val="Arial"/>
        <family val="2"/>
        <charset val="204"/>
      </rPr>
      <t xml:space="preserve"> (демонтаж светильников с лампами накаливания,демонтаж светильников для люминесцентных ламп, монтаж:,светильник отдельно устанавливаемый  светодиодный, светильник в подвесных потолках, устанавливаемый на профиле, светодиодный, светильник потолочный или настенный с креплением винтами или болтами для помещений с нормальными условиями среды, светодиодный, светильник точечный для подвесных потолков,светильник потолочный для биллиардного стола на три плафона, прокладка труб гофрированных ПВХ для защиты проводов и кабелей, затягивание провода в проложенные трубы и металлические рукава первого одножильного или многожильного в общей оплетке, суммарное сечение до 2,5 мм2,короба пластмассовые шириной до 40 мм, кабель двух-четырехжильный по установленным конструкциям и лоткам с установкой ответвительных коробок в помещениях с нормальной средой сечением жилы до 10 мм2. Сантехнические работы (демонтаж унитазов с сохранением материала,установка унитазов с бачком непосредственно присоединенным ранее демонтированных,демонтаж умывальников и раковин,установка умывальников одиночных с подводкой холодной и горячей воды с пьедесталом,установка смесителей,демонтаж писсуаров,установка писсуаров настенных,смена вентилей и клапанов обратных муфтовых диаметром до 32 мм,демонтаж внутренних трубопроводов канализации из полипропиленовых труб диаметром 50 мм ,прокладка внутренних трубопроводов канализации из полипропиленовых труб диаметром 50 мм,смена трубопроводов чугунных  на полиэтиленовые канализационные трубы диаметром до 100 мм)</t>
    </r>
    <r>
      <rPr>
        <sz val="8"/>
        <rFont val="Arial"/>
        <family val="2"/>
        <charset val="204"/>
      </rPr>
      <t xml:space="preserve">.
Дата окончания работ: 07.09.2022 года. Работы приняты 16.09.2022 года          </t>
    </r>
  </si>
  <si>
    <r>
      <t xml:space="preserve">Минкульт на 01.08.2022: работы завершены.  Кассовое исполнение 1192,2 тыс рублей
Выполнен ремонт помещений сельской библиотеки- филиала № 6 МБКПУ "Печенгское МБО" в с.п. Корзуново. Адрес объекта- с.п. Корзуново ул. Печенгская д. 25. 
Ремонтные работы исполнял подрядчик ИП Шеремет Алексей Викторович по гражданско-правовому договору от 04.04.2022 года  № 01492000023220007490001.                                                                                                                                                                                                                                                                                       Объем выполненых работ: общий объем: 107,1 м.кв. Ремонтны работы в абонемент зале </t>
    </r>
    <r>
      <rPr>
        <i/>
        <sz val="8"/>
        <rFont val="Arial"/>
        <family val="2"/>
        <charset val="204"/>
      </rPr>
      <t>(Разборка деревянных заполнений проемов дверных и воротных,установка противопожарных дверей,установка доводчика,ремонт штукатурки откосов внутри здания по камню и бетону цементно-известковым раствором прямолинейных - дверные откосы,окраска водно-дисперсионными акриловыми составами, улучшенная по штукатурке откосов,расчистка водоэмульсионной краски со стен,грунтование водно-дисперсионной грунтовкой поверхностей стен,сплошное шпатлевание стен,оклейка стеклообоями стен по монолитной штукатурке,окраска стен, оклеенных стеклообоями, красками водно-дисперсионными за 2 раза,улучшенная масляная окраска ранее окрашенных колонн за два раза с расчисткой старой краски до 10%,установка уголков ПВХ на клее, обрамление дверных откосов дверного блока абонемент - читальный зал,разборка плинтусов деревянных,разборка оснований покрытия пола деревянного с лагами,укладка лаг по плитам перекрытий,устройство покрытий дощатых толщиной 28 мм ,устройство покрытий из плит OSB ,устройство покрытий из линолеума на клее ,устройство плинтусов деревянных,окраска масляными составами плинтусов, по дереву за 2 раза,укладка металлического накладного профиля (порога))</t>
    </r>
    <r>
      <rPr>
        <sz val="8"/>
        <rFont val="Arial"/>
        <family val="2"/>
        <charset val="204"/>
      </rPr>
      <t xml:space="preserve">. Книгохранилище + читальный зал </t>
    </r>
    <r>
      <rPr>
        <i/>
        <sz val="8"/>
        <rFont val="Arial"/>
        <family val="2"/>
        <charset val="204"/>
      </rPr>
      <t>(Расчистка водоэмульсионной краски со стен,грунтование водно-дисперсионной грунтовкой поверхностей стен,сплошное шпатлевание стен,оклейка стеклообоями стен по монолитной штукатурке,окраска стен, оклеенных стеклообоями, красками водно-дисперсионными за 2 раза,разборка плинтусов деревянных,устройство покрытий из плит OSB,устройство покрытий из линолеума на клее,устройство плинтусов деревянных,окраска масляными составами плинтусов, по дереву за 2 раза,смена жалюзийных вентиляционных решеток)</t>
    </r>
    <r>
      <rPr>
        <sz val="8"/>
        <rFont val="Arial"/>
        <family val="2"/>
        <charset val="204"/>
      </rPr>
      <t>. Книгохранилище</t>
    </r>
    <r>
      <rPr>
        <i/>
        <sz val="8"/>
        <rFont val="Arial"/>
        <family val="2"/>
        <charset val="204"/>
      </rPr>
      <t xml:space="preserve"> (Расчистка водоэмульсионной краски со стен,грунтование водно-дисперсионной грунтовкой поверхностей стен, сплошное шпатлевание стен,оклейка стеклообоями стен по монолитной штукатурке,окраска стен, оклеенных стеклообоями, красками водно-дисперсионными за 2 раза,разборка плинтусов деревянных,устройство покрытий из плит OSB,устройство покрытий из линолеума на клее,устройство плинтусов деревянных,окраска масляными составами плинтусов, по дереву за 2 раза)</t>
    </r>
    <r>
      <rPr>
        <sz val="8"/>
        <rFont val="Arial"/>
        <family val="2"/>
        <charset val="204"/>
      </rPr>
      <t xml:space="preserve">. Коридор </t>
    </r>
    <r>
      <rPr>
        <i/>
        <sz val="8"/>
        <rFont val="Arial"/>
        <family val="2"/>
        <charset val="204"/>
      </rPr>
      <t>(Разборка деревянных заполнений проемов дверных и воротных (дверной блок 2,1*0,9 м),демонтаж (разборка) металлических дверных блоков (дверной блок 2,1*0,9 м), установка противопожарных дверей однопольных глухих – входной дверной блок,установка дверного доводчика к металлическим дверям,облицовка дверных откосов декоративными панелями или сэндвич-панелями (внутренние откосы входного дверного блока), установка уголков ПВХ на клее,расчистка водоэмульсионной краски со стен,грунтование водно-дисперсионной грунтовкой поверхностей стен,сплошное шпатлевание стен,оклейка стеклообоями стен по монолитной штукатурке,окраска стен, оклеенных стеклообоями, красками акриловыми, водно-дисперсионными, огнестойкими за 2 раза,разборка плинтусов деревянных,разборка покрытий полов из плиток поливинилхлоридных,устройство покрытий из плит OSB, устройство покрытий из линолеума на клее,устройство плинтусов деревянных,окраска масляными составами плинтусов, по дереву за 2 раза)</t>
    </r>
    <r>
      <rPr>
        <sz val="8"/>
        <rFont val="Arial"/>
        <family val="2"/>
        <charset val="204"/>
      </rPr>
      <t>. Тамбур санузла</t>
    </r>
    <r>
      <rPr>
        <i/>
        <sz val="8"/>
        <rFont val="Arial"/>
        <family val="2"/>
        <charset val="204"/>
      </rPr>
      <t xml:space="preserve"> (Разборка деревянных заполнений проемов дверных и воротных,установка блоков в наружных и внутренних дверных проемах в каменных стенах, площадь проема до 3 м2,установка и крепление наличников,ремонт штукатурки откосов дверных внутри здания по камню и бетону цементно-известковым раствором, прямолинейных,грунтование водно-дисперсионной грунтовкой поверхностей откосов,сплошное шпатлевание откосов дверных,окраска поливинилацетатными водоэмульсионными составами, улучшенная по штукатурке стен- откосов дверных,расчистка масляной краски со стен,грунтование водно-дисперсионной грунтовкой поверхностей стен,сплошное шпатлевание стен,оклейка стеклообоями стен по монолитной штукатурке,окраска стен, оклеенных стеклообоями, красками водно-дисперсионными за 2 раза,установка уголков ПВХ на клее (углы стен),разборка плинтусов деревянных,устройство покрытий из плит OSB,устройство покрытий из линолеума на клее,устройство плинтусов деревянных,окраска масляными составами плинтусов, по дереву за 2 раза,укладка металлического накладного профиля (порога))</t>
    </r>
    <r>
      <rPr>
        <sz val="8"/>
        <rFont val="Arial"/>
        <family val="2"/>
        <charset val="204"/>
      </rPr>
      <t xml:space="preserve">. Туалет </t>
    </r>
    <r>
      <rPr>
        <i/>
        <sz val="8"/>
        <rFont val="Arial"/>
        <family val="2"/>
        <charset val="204"/>
      </rPr>
      <t>(Расчистка масляной краски со стен,разборка плинтусов цементных,разборка покрытий полов из керамических плиток,разборка стяжки цементной толщ 20 мм,демонтаж унитазов (с сохранением материала),демонтаж умывальников с постаментом (с сохранением материала),снятие смесителя без душевой сетки (с сохранением материала),грунтование водно-дисперсионной грунтовкой поверхностей стен,ремонт штукатурки внутренних стен по камню известковым раствором площадью отдельных мест до 1 м2 толщиной слоя до 20 мм - стены вокруг ниши канализационного стояка,гладкая облицовка стен, столбов, пилястр и откосов (без карнизных, плинтусных и угловых плиток) без установки плиток туалетного гарнитура на клее из сухих смесей по кирпичу и бетону,устройство стяжек пола из выравнивающей смеси толщ. 20 мм,устройство покрытий на растворе их сухой смеси с приготовлением раствора в построечных условиях из плиток гладких неглазурованных керамических для полов одноцветных,установка унитазов с бачком непосредственно присоединенным - ранее снятых,установка умывальников одиночных без подводки воды с постаментом - ранее снятых,установка смесителей - ранее снятых,сплошное шпатлевание стены в нише канализационного стояка,окраска поливинилацетатными водоэмульсионными составами, улучшенная по штукатурке стены в нише канализации,масляная окраска канализационных чугунных труб диаметром 100 мм (2,65 м), количество окрасок 2,смена вентиляционных решеток</t>
    </r>
    <r>
      <rPr>
        <sz val="8"/>
        <rFont val="Arial"/>
        <family val="2"/>
        <charset val="204"/>
      </rPr>
      <t xml:space="preserve">). Сантехнические работы </t>
    </r>
    <r>
      <rPr>
        <i/>
        <sz val="8"/>
        <rFont val="Arial"/>
        <family val="2"/>
        <charset val="204"/>
      </rPr>
      <t>(Демонтаж радиаторов весом до 80 кг,установка радиаторов чугунных)</t>
    </r>
    <r>
      <rPr>
        <sz val="8"/>
        <rFont val="Arial"/>
        <family val="2"/>
        <charset val="204"/>
      </rPr>
      <t xml:space="preserve">.  Дата окончания работ: 30.05.2022 года. Работы приняты 31.05.2022 года.         </t>
    </r>
  </si>
  <si>
    <t>Отчет по Программе социально-экономического развития Печенгского муниципального округа Мурманской области на 2021-2025 годы за 4 кв. 2022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</si>
</sst>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0.0"/>
    <numFmt numFmtId="166" formatCode="#,##0.000"/>
    <numFmt numFmtId="167" formatCode="0.000"/>
    <numFmt numFmtId="168" formatCode="#,##0.00\ _₽"/>
    <numFmt numFmtId="169" formatCode="#,##0.00_ ;\-#,##0.00\ "/>
    <numFmt numFmtId="170" formatCode="0.0"/>
  </numFmts>
  <fonts count="19" x14ac:knownFonts="1">
    <font>
      <sz val="11"/>
      <color rgb="FF000000"/>
      <name val="Arial"/>
    </font>
    <font>
      <sz val="11"/>
      <name val="Arial"/>
      <family val="2"/>
      <charset val="204"/>
    </font>
    <font>
      <sz val="8"/>
      <color indexed="8"/>
      <name val="Arial"/>
      <family val="2"/>
      <charset val="204"/>
    </font>
    <font>
      <b/>
      <sz val="8"/>
      <color indexed="8"/>
      <name val="Arial"/>
      <family val="2"/>
      <charset val="204"/>
    </font>
    <font>
      <b/>
      <sz val="14"/>
      <name val="Arial"/>
      <family val="2"/>
      <charset val="204"/>
    </font>
    <font>
      <b/>
      <sz val="10"/>
      <name val="Arial"/>
      <family val="2"/>
      <charset val="204"/>
    </font>
    <font>
      <sz val="8"/>
      <name val="Arial"/>
      <family val="2"/>
      <charset val="204"/>
    </font>
    <font>
      <sz val="8"/>
      <color indexed="10"/>
      <name val="Arial"/>
      <family val="2"/>
      <charset val="204"/>
    </font>
    <font>
      <b/>
      <sz val="8"/>
      <color rgb="FF000000"/>
      <name val="Arial"/>
      <family val="2"/>
      <charset val="204"/>
    </font>
    <font>
      <b/>
      <sz val="10"/>
      <color theme="1"/>
      <name val="Times New Roman"/>
      <family val="1"/>
      <charset val="204"/>
    </font>
    <font>
      <sz val="8"/>
      <color rgb="FF000000"/>
      <name val="Arial"/>
      <family val="2"/>
      <charset val="204"/>
    </font>
    <font>
      <b/>
      <sz val="12"/>
      <color rgb="FF000000"/>
      <name val="Arial"/>
      <family val="2"/>
      <charset val="204"/>
    </font>
    <font>
      <b/>
      <sz val="10"/>
      <color rgb="FF000000"/>
      <name val="Arial"/>
      <family val="2"/>
      <charset val="204"/>
    </font>
    <font>
      <b/>
      <sz val="14"/>
      <color rgb="FF000000"/>
      <name val="Arial"/>
      <family val="2"/>
      <charset val="204"/>
    </font>
    <font>
      <b/>
      <sz val="8"/>
      <name val="Arial"/>
      <family val="2"/>
      <charset val="204"/>
    </font>
    <font>
      <sz val="11"/>
      <color rgb="FF000000"/>
      <name val="Arial"/>
      <family val="2"/>
      <charset val="204"/>
    </font>
    <font>
      <i/>
      <sz val="7"/>
      <name val="Arial"/>
      <family val="2"/>
      <charset val="204"/>
    </font>
    <font>
      <sz val="14"/>
      <color theme="1"/>
      <name val="Times New Roman"/>
      <family val="1"/>
      <charset val="204"/>
    </font>
    <font>
      <i/>
      <sz val="8"/>
      <name val="Arial"/>
      <family val="2"/>
      <charset val="204"/>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rgb="FF000000"/>
      </bottom>
      <diagonal/>
    </border>
    <border>
      <left style="thin">
        <color indexed="64"/>
      </left>
      <right/>
      <top style="thin">
        <color rgb="FF000000"/>
      </top>
      <bottom/>
      <diagonal/>
    </border>
  </borders>
  <cellStyleXfs count="2">
    <xf numFmtId="0" fontId="0" fillId="0" borderId="0"/>
    <xf numFmtId="0" fontId="15" fillId="0" borderId="0"/>
  </cellStyleXfs>
  <cellXfs count="257">
    <xf numFmtId="0" fontId="0" fillId="0" borderId="0" xfId="0"/>
    <xf numFmtId="0" fontId="8" fillId="0" borderId="1" xfId="0" applyFont="1" applyBorder="1" applyAlignment="1">
      <alignment horizontal="center" vertical="center" wrapText="1"/>
    </xf>
    <xf numFmtId="0" fontId="15" fillId="0" borderId="0" xfId="1"/>
    <xf numFmtId="165" fontId="15" fillId="0" borderId="0" xfId="1" applyNumberFormat="1"/>
    <xf numFmtId="165" fontId="10" fillId="0" borderId="1" xfId="1" applyNumberFormat="1" applyFont="1" applyBorder="1" applyAlignment="1">
      <alignment horizontal="center" vertical="center" wrapText="1"/>
    </xf>
    <xf numFmtId="165" fontId="8" fillId="0" borderId="1" xfId="1" applyNumberFormat="1" applyFont="1" applyBorder="1" applyAlignment="1">
      <alignment horizontal="center" vertical="center" wrapText="1"/>
    </xf>
    <xf numFmtId="0" fontId="10" fillId="0" borderId="1" xfId="1" applyFont="1" applyBorder="1" applyAlignment="1">
      <alignment horizontal="center" vertical="center" wrapText="1"/>
    </xf>
    <xf numFmtId="0" fontId="8" fillId="0" borderId="1" xfId="1" applyFont="1" applyBorder="1" applyAlignment="1">
      <alignment horizontal="center" vertical="center" wrapText="1"/>
    </xf>
    <xf numFmtId="0" fontId="6" fillId="0" borderId="1" xfId="0" applyFont="1" applyBorder="1" applyAlignment="1">
      <alignment horizontal="center" vertical="center"/>
    </xf>
    <xf numFmtId="0" fontId="10" fillId="0" borderId="1" xfId="0" applyFont="1" applyBorder="1" applyAlignment="1">
      <alignment horizontal="center" vertical="center"/>
    </xf>
    <xf numFmtId="49" fontId="4" fillId="2" borderId="22" xfId="1" applyNumberFormat="1" applyFont="1" applyFill="1" applyBorder="1" applyAlignment="1">
      <alignment horizontal="center" vertical="center" wrapText="1"/>
    </xf>
    <xf numFmtId="49" fontId="5" fillId="2" borderId="22" xfId="1" applyNumberFormat="1" applyFont="1" applyFill="1" applyBorder="1" applyAlignment="1">
      <alignment horizontal="center" vertical="center" wrapText="1"/>
    </xf>
    <xf numFmtId="0" fontId="13" fillId="2" borderId="1" xfId="1" applyFont="1" applyFill="1" applyBorder="1" applyAlignment="1">
      <alignment vertical="center" wrapText="1"/>
    </xf>
    <xf numFmtId="4" fontId="6" fillId="0" borderId="1" xfId="1" applyNumberFormat="1" applyFont="1" applyBorder="1"/>
    <xf numFmtId="4" fontId="10" fillId="0" borderId="1" xfId="1" applyNumberFormat="1" applyFont="1" applyBorder="1"/>
    <xf numFmtId="0" fontId="15" fillId="0" borderId="0" xfId="1" applyAlignment="1">
      <alignment horizontal="right"/>
    </xf>
    <xf numFmtId="0" fontId="1" fillId="0" borderId="1" xfId="1" applyFont="1" applyBorder="1"/>
    <xf numFmtId="0" fontId="15" fillId="0" borderId="1" xfId="1" applyBorder="1"/>
    <xf numFmtId="4" fontId="6" fillId="0" borderId="1" xfId="1" applyNumberFormat="1" applyFont="1" applyBorder="1" applyAlignment="1">
      <alignment horizontal="right"/>
    </xf>
    <xf numFmtId="0" fontId="6" fillId="0" borderId="4" xfId="1" applyFont="1" applyBorder="1" applyAlignment="1">
      <alignment horizontal="center" vertical="center" wrapText="1"/>
    </xf>
    <xf numFmtId="165" fontId="6" fillId="0" borderId="4" xfId="1" applyNumberFormat="1" applyFont="1" applyBorder="1" applyAlignment="1">
      <alignment horizontal="center" vertical="center" wrapText="1"/>
    </xf>
    <xf numFmtId="0" fontId="6" fillId="0" borderId="1" xfId="1" applyFont="1" applyBorder="1" applyAlignment="1">
      <alignment vertical="center" wrapText="1"/>
    </xf>
    <xf numFmtId="0" fontId="6" fillId="0" borderId="1" xfId="1" applyFont="1" applyBorder="1" applyAlignment="1">
      <alignment horizontal="center" vertical="center" wrapText="1"/>
    </xf>
    <xf numFmtId="4" fontId="6" fillId="0" borderId="1" xfId="1" applyNumberFormat="1" applyFont="1" applyBorder="1" applyAlignment="1">
      <alignment horizontal="center" vertical="center"/>
    </xf>
    <xf numFmtId="49" fontId="5" fillId="0" borderId="1" xfId="1" applyNumberFormat="1" applyFont="1" applyBorder="1" applyAlignment="1">
      <alignment horizontal="center" vertical="center" wrapText="1"/>
    </xf>
    <xf numFmtId="0" fontId="6" fillId="0" borderId="15" xfId="1" applyFont="1" applyBorder="1" applyAlignment="1">
      <alignment horizontal="center" vertical="center" wrapText="1"/>
    </xf>
    <xf numFmtId="4" fontId="6" fillId="0" borderId="15" xfId="1" applyNumberFormat="1" applyFont="1" applyBorder="1"/>
    <xf numFmtId="49" fontId="4" fillId="0" borderId="8" xfId="1" applyNumberFormat="1" applyFont="1" applyBorder="1" applyAlignment="1">
      <alignment horizontal="center" vertical="center" wrapText="1"/>
    </xf>
    <xf numFmtId="165" fontId="6" fillId="0" borderId="1" xfId="1" applyNumberFormat="1" applyFont="1" applyBorder="1" applyAlignment="1">
      <alignment horizontal="right" vertical="center" wrapText="1"/>
    </xf>
    <xf numFmtId="0" fontId="1" fillId="0" borderId="1" xfId="1" applyFont="1" applyBorder="1" applyAlignment="1">
      <alignment horizontal="right"/>
    </xf>
    <xf numFmtId="0" fontId="15" fillId="0" borderId="1" xfId="1" applyBorder="1" applyAlignment="1">
      <alignment horizontal="right"/>
    </xf>
    <xf numFmtId="4" fontId="6" fillId="0" borderId="15" xfId="1" applyNumberFormat="1" applyFont="1" applyBorder="1" applyAlignment="1">
      <alignment horizontal="right"/>
    </xf>
    <xf numFmtId="4" fontId="6" fillId="0" borderId="1" xfId="1" applyNumberFormat="1" applyFont="1" applyBorder="1" applyAlignment="1">
      <alignment horizontal="right" vertical="center"/>
    </xf>
    <xf numFmtId="4" fontId="10" fillId="0" borderId="3" xfId="0" applyNumberFormat="1" applyFont="1" applyBorder="1" applyAlignment="1">
      <alignment horizontal="right" vertical="center"/>
    </xf>
    <xf numFmtId="49" fontId="5" fillId="0" borderId="4" xfId="1" applyNumberFormat="1" applyFont="1" applyBorder="1" applyAlignment="1">
      <alignment horizontal="center" vertical="center" wrapText="1"/>
    </xf>
    <xf numFmtId="0" fontId="1" fillId="0" borderId="0" xfId="1" applyFont="1"/>
    <xf numFmtId="2" fontId="10" fillId="0" borderId="1" xfId="1" applyNumberFormat="1" applyFont="1" applyBorder="1" applyAlignment="1">
      <alignment horizontal="right"/>
    </xf>
    <xf numFmtId="0" fontId="15" fillId="0" borderId="14" xfId="1" applyBorder="1"/>
    <xf numFmtId="4" fontId="10" fillId="0" borderId="1" xfId="1" applyNumberFormat="1" applyFont="1" applyBorder="1" applyAlignment="1">
      <alignment horizontal="right"/>
    </xf>
    <xf numFmtId="0" fontId="1" fillId="0" borderId="0" xfId="1" applyFont="1" applyAlignment="1">
      <alignment horizontal="right"/>
    </xf>
    <xf numFmtId="4" fontId="14" fillId="0" borderId="1" xfId="1" applyNumberFormat="1" applyFont="1" applyBorder="1" applyAlignment="1">
      <alignment horizontal="right"/>
    </xf>
    <xf numFmtId="4" fontId="8" fillId="0" borderId="1" xfId="1" applyNumberFormat="1" applyFont="1" applyBorder="1" applyAlignment="1">
      <alignment horizontal="right" vertical="center" wrapText="1"/>
    </xf>
    <xf numFmtId="4" fontId="8" fillId="0" borderId="1" xfId="1" applyNumberFormat="1" applyFont="1" applyBorder="1" applyAlignment="1">
      <alignment horizontal="right"/>
    </xf>
    <xf numFmtId="170" fontId="8" fillId="0" borderId="1" xfId="1" applyNumberFormat="1" applyFont="1" applyBorder="1"/>
    <xf numFmtId="170" fontId="10" fillId="0" borderId="1" xfId="1" applyNumberFormat="1" applyFont="1" applyBorder="1"/>
    <xf numFmtId="165" fontId="6" fillId="0" borderId="1" xfId="1" applyNumberFormat="1" applyFont="1" applyBorder="1" applyAlignment="1">
      <alignment horizontal="right" vertical="center"/>
    </xf>
    <xf numFmtId="0" fontId="15" fillId="3" borderId="0" xfId="1" applyFill="1"/>
    <xf numFmtId="0" fontId="15" fillId="3" borderId="1" xfId="1" applyFill="1" applyBorder="1"/>
    <xf numFmtId="0" fontId="6" fillId="3" borderId="15" xfId="1" applyFont="1" applyFill="1" applyBorder="1" applyAlignment="1">
      <alignment horizontal="center" vertical="center" wrapText="1"/>
    </xf>
    <xf numFmtId="0" fontId="1" fillId="3" borderId="1" xfId="1" applyFont="1" applyFill="1" applyBorder="1" applyAlignment="1">
      <alignment horizontal="right"/>
    </xf>
    <xf numFmtId="4" fontId="6" fillId="3" borderId="15" xfId="1" applyNumberFormat="1" applyFont="1" applyFill="1" applyBorder="1" applyAlignment="1">
      <alignment horizontal="right"/>
    </xf>
    <xf numFmtId="4" fontId="10" fillId="0" borderId="1" xfId="1" applyNumberFormat="1" applyFont="1" applyBorder="1" applyAlignment="1">
      <alignment horizontal="right" vertical="center"/>
    </xf>
    <xf numFmtId="4" fontId="10" fillId="0" borderId="3" xfId="1" applyNumberFormat="1" applyFont="1" applyBorder="1" applyAlignment="1">
      <alignment horizontal="right" vertical="center"/>
    </xf>
    <xf numFmtId="0" fontId="1" fillId="0" borderId="1" xfId="1" applyFont="1" applyBorder="1"/>
    <xf numFmtId="0" fontId="1" fillId="0" borderId="0" xfId="1" applyFont="1"/>
    <xf numFmtId="0" fontId="6" fillId="0" borderId="5" xfId="1" applyFont="1" applyFill="1" applyBorder="1" applyAlignment="1">
      <alignment horizontal="center" vertical="center" wrapText="1"/>
    </xf>
    <xf numFmtId="165" fontId="6" fillId="0" borderId="5" xfId="1" applyNumberFormat="1" applyFont="1" applyFill="1" applyBorder="1" applyAlignment="1">
      <alignment horizontal="center" vertical="center" wrapText="1"/>
    </xf>
    <xf numFmtId="0" fontId="6" fillId="0" borderId="3" xfId="1" applyFont="1" applyFill="1" applyBorder="1" applyAlignment="1">
      <alignment horizontal="center" vertical="center" wrapText="1"/>
    </xf>
    <xf numFmtId="4" fontId="6" fillId="0" borderId="1" xfId="1" applyNumberFormat="1" applyFont="1" applyFill="1" applyBorder="1" applyAlignment="1">
      <alignment horizontal="right"/>
    </xf>
    <xf numFmtId="4" fontId="6" fillId="0" borderId="1" xfId="1" applyNumberFormat="1" applyFont="1" applyFill="1" applyBorder="1" applyAlignment="1">
      <alignment horizontal="right" vertical="center" wrapText="1"/>
    </xf>
    <xf numFmtId="0" fontId="15" fillId="0" borderId="0" xfId="1" applyFill="1"/>
    <xf numFmtId="0" fontId="6" fillId="0" borderId="4" xfId="1" applyFont="1" applyFill="1" applyBorder="1" applyAlignment="1">
      <alignment horizontal="center" vertical="center" wrapText="1"/>
    </xf>
    <xf numFmtId="165" fontId="6" fillId="0" borderId="4" xfId="1" applyNumberFormat="1" applyFont="1" applyFill="1" applyBorder="1" applyAlignment="1">
      <alignment horizontal="center" vertical="center" wrapText="1"/>
    </xf>
    <xf numFmtId="4" fontId="10" fillId="0" borderId="1" xfId="0" applyNumberFormat="1" applyFont="1" applyFill="1" applyBorder="1" applyAlignment="1">
      <alignment horizontal="right" vertical="center"/>
    </xf>
    <xf numFmtId="4" fontId="10" fillId="0" borderId="3" xfId="0" applyNumberFormat="1" applyFont="1" applyFill="1" applyBorder="1" applyAlignment="1">
      <alignment horizontal="right" vertical="center"/>
    </xf>
    <xf numFmtId="4" fontId="6" fillId="0" borderId="1" xfId="1" applyNumberFormat="1" applyFont="1" applyFill="1" applyBorder="1"/>
    <xf numFmtId="4" fontId="10" fillId="0" borderId="1" xfId="1" applyNumberFormat="1" applyFont="1" applyFill="1" applyBorder="1" applyAlignment="1">
      <alignment horizontal="right"/>
    </xf>
    <xf numFmtId="4" fontId="10" fillId="0" borderId="1" xfId="1" applyNumberFormat="1" applyFont="1" applyFill="1" applyBorder="1"/>
    <xf numFmtId="0" fontId="6" fillId="0" borderId="1" xfId="1" applyFont="1" applyFill="1" applyBorder="1" applyAlignment="1">
      <alignment horizontal="center" vertical="center" wrapText="1"/>
    </xf>
    <xf numFmtId="165" fontId="6" fillId="0" borderId="1" xfId="1" applyNumberFormat="1" applyFont="1" applyFill="1" applyBorder="1" applyAlignment="1">
      <alignment horizontal="center" vertical="center" wrapText="1"/>
    </xf>
    <xf numFmtId="0" fontId="6" fillId="0" borderId="17" xfId="1" applyFont="1" applyFill="1" applyBorder="1" applyAlignment="1">
      <alignment horizontal="center" vertical="center" wrapText="1"/>
    </xf>
    <xf numFmtId="4" fontId="6" fillId="0" borderId="1" xfId="1" applyNumberFormat="1" applyFont="1" applyFill="1" applyBorder="1" applyAlignment="1">
      <alignment horizontal="center" vertical="center"/>
    </xf>
    <xf numFmtId="0" fontId="6" fillId="0" borderId="13" xfId="1" applyFont="1" applyFill="1" applyBorder="1" applyAlignment="1">
      <alignment horizontal="center" vertical="center" wrapText="1"/>
    </xf>
    <xf numFmtId="0" fontId="6" fillId="0" borderId="1" xfId="1" applyFont="1" applyFill="1" applyBorder="1" applyAlignment="1">
      <alignment horizontal="left" vertical="center" wrapText="1"/>
    </xf>
    <xf numFmtId="0" fontId="15" fillId="0" borderId="1" xfId="1" applyFill="1" applyBorder="1"/>
    <xf numFmtId="4" fontId="6" fillId="0" borderId="1" xfId="1" applyNumberFormat="1" applyFont="1" applyFill="1" applyBorder="1" applyAlignment="1">
      <alignment horizontal="right" vertical="center"/>
    </xf>
    <xf numFmtId="0" fontId="6" fillId="0" borderId="0" xfId="1" applyFont="1" applyFill="1" applyAlignment="1">
      <alignment horizontal="center" vertical="center" wrapText="1"/>
    </xf>
    <xf numFmtId="4" fontId="6" fillId="0" borderId="15" xfId="1" applyNumberFormat="1" applyFont="1" applyFill="1" applyBorder="1" applyAlignment="1">
      <alignment horizontal="center" vertical="center"/>
    </xf>
    <xf numFmtId="0" fontId="6" fillId="0" borderId="6" xfId="1" applyFont="1" applyFill="1" applyBorder="1" applyAlignment="1">
      <alignment horizontal="center" vertical="center" wrapText="1"/>
    </xf>
    <xf numFmtId="165" fontId="6" fillId="0" borderId="6" xfId="1" applyNumberFormat="1" applyFont="1" applyFill="1" applyBorder="1" applyAlignment="1">
      <alignment horizontal="center" vertical="center" wrapText="1"/>
    </xf>
    <xf numFmtId="0" fontId="6" fillId="0" borderId="24" xfId="1" applyFont="1" applyFill="1" applyBorder="1" applyAlignment="1">
      <alignment horizontal="center" vertical="center" wrapText="1"/>
    </xf>
    <xf numFmtId="0" fontId="1" fillId="0" borderId="15" xfId="1" applyFont="1" applyFill="1" applyBorder="1"/>
    <xf numFmtId="0" fontId="15" fillId="0" borderId="15" xfId="1" applyFill="1" applyBorder="1"/>
    <xf numFmtId="0" fontId="6" fillId="0" borderId="16" xfId="1" applyFont="1" applyFill="1" applyBorder="1" applyAlignment="1">
      <alignment horizontal="center" vertical="center" wrapText="1"/>
    </xf>
    <xf numFmtId="165" fontId="6" fillId="0" borderId="16" xfId="1" applyNumberFormat="1" applyFont="1" applyFill="1" applyBorder="1" applyAlignment="1">
      <alignment horizontal="center" vertical="center" wrapText="1"/>
    </xf>
    <xf numFmtId="4" fontId="6" fillId="0" borderId="19" xfId="1" applyNumberFormat="1" applyFont="1" applyFill="1" applyBorder="1" applyAlignment="1">
      <alignment vertical="center"/>
    </xf>
    <xf numFmtId="0" fontId="1" fillId="0" borderId="1" xfId="1" applyFont="1" applyFill="1" applyBorder="1"/>
    <xf numFmtId="0" fontId="10" fillId="0" borderId="1" xfId="1" applyFont="1" applyFill="1" applyBorder="1" applyAlignment="1">
      <alignment vertical="top" wrapText="1"/>
    </xf>
    <xf numFmtId="0" fontId="9" fillId="0" borderId="1" xfId="1" applyFont="1" applyFill="1" applyBorder="1" applyAlignment="1">
      <alignment horizontal="center" vertical="center" wrapText="1"/>
    </xf>
    <xf numFmtId="0" fontId="6" fillId="0" borderId="1" xfId="1" applyFont="1" applyBorder="1" applyAlignment="1">
      <alignment vertical="top" wrapText="1"/>
    </xf>
    <xf numFmtId="0" fontId="1" fillId="0" borderId="0" xfId="1" applyFont="1" applyFill="1"/>
    <xf numFmtId="167" fontId="10" fillId="0" borderId="1" xfId="1" applyNumberFormat="1" applyFont="1" applyFill="1" applyBorder="1" applyAlignment="1">
      <alignment horizontal="right"/>
    </xf>
    <xf numFmtId="0" fontId="6" fillId="0" borderId="15" xfId="1" applyFont="1" applyFill="1" applyBorder="1" applyAlignment="1">
      <alignment horizontal="center" vertical="center" wrapText="1"/>
    </xf>
    <xf numFmtId="4" fontId="6" fillId="0" borderId="15" xfId="1" applyNumberFormat="1" applyFont="1" applyFill="1" applyBorder="1"/>
    <xf numFmtId="2" fontId="10" fillId="0" borderId="1" xfId="1" applyNumberFormat="1" applyFont="1" applyFill="1" applyBorder="1" applyAlignment="1">
      <alignment horizontal="right"/>
    </xf>
    <xf numFmtId="0" fontId="10" fillId="0" borderId="1" xfId="1" applyFont="1" applyFill="1" applyBorder="1" applyAlignment="1">
      <alignment horizontal="right"/>
    </xf>
    <xf numFmtId="0" fontId="10" fillId="0" borderId="1" xfId="1" applyFont="1" applyFill="1" applyBorder="1"/>
    <xf numFmtId="165" fontId="6" fillId="0" borderId="15" xfId="1" applyNumberFormat="1" applyFont="1" applyFill="1" applyBorder="1" applyAlignment="1">
      <alignment horizontal="center" vertical="center" wrapText="1"/>
    </xf>
    <xf numFmtId="0" fontId="6" fillId="0" borderId="15" xfId="1" applyFont="1" applyFill="1" applyBorder="1" applyAlignment="1">
      <alignment horizontal="left" vertical="center" wrapText="1"/>
    </xf>
    <xf numFmtId="168" fontId="6" fillId="0" borderId="1" xfId="1" applyNumberFormat="1" applyFont="1" applyFill="1" applyBorder="1" applyAlignment="1">
      <alignment horizontal="center" vertical="center"/>
    </xf>
    <xf numFmtId="168" fontId="6" fillId="0" borderId="4" xfId="1" applyNumberFormat="1" applyFont="1" applyFill="1" applyBorder="1" applyAlignment="1">
      <alignment horizontal="right" wrapText="1"/>
    </xf>
    <xf numFmtId="168" fontId="6" fillId="0" borderId="1" xfId="1" applyNumberFormat="1" applyFont="1" applyFill="1" applyBorder="1" applyAlignment="1">
      <alignment horizontal="right"/>
    </xf>
    <xf numFmtId="0" fontId="6" fillId="0" borderId="1" xfId="1" applyFont="1" applyFill="1" applyBorder="1" applyAlignment="1">
      <alignment horizontal="right"/>
    </xf>
    <xf numFmtId="165" fontId="10" fillId="0" borderId="1" xfId="0" applyNumberFormat="1" applyFont="1" applyFill="1" applyBorder="1" applyAlignment="1">
      <alignment horizontal="right" vertical="center"/>
    </xf>
    <xf numFmtId="165" fontId="10" fillId="0" borderId="1" xfId="1" applyNumberFormat="1" applyFont="1" applyFill="1" applyBorder="1" applyAlignment="1">
      <alignment horizontal="right" vertical="center"/>
    </xf>
    <xf numFmtId="4" fontId="10" fillId="0" borderId="1" xfId="1" applyNumberFormat="1" applyFont="1" applyFill="1" applyBorder="1" applyAlignment="1">
      <alignment horizontal="right" vertical="center"/>
    </xf>
    <xf numFmtId="4" fontId="6" fillId="0" borderId="4" xfId="0" applyNumberFormat="1" applyFont="1" applyFill="1" applyBorder="1" applyAlignment="1">
      <alignment horizontal="right" vertical="center" wrapText="1"/>
    </xf>
    <xf numFmtId="165" fontId="10" fillId="0" borderId="1" xfId="1" applyNumberFormat="1" applyFont="1" applyFill="1" applyBorder="1" applyAlignment="1">
      <alignment horizontal="right"/>
    </xf>
    <xf numFmtId="165" fontId="6" fillId="0" borderId="4" xfId="1" applyNumberFormat="1" applyFont="1" applyFill="1" applyBorder="1" applyAlignment="1">
      <alignment horizontal="right" vertical="center" wrapText="1"/>
    </xf>
    <xf numFmtId="165" fontId="1" fillId="0" borderId="1" xfId="1" applyNumberFormat="1" applyFont="1" applyFill="1" applyBorder="1"/>
    <xf numFmtId="165" fontId="15" fillId="0" borderId="1" xfId="1" applyNumberFormat="1" applyFill="1" applyBorder="1"/>
    <xf numFmtId="169" fontId="6" fillId="0" borderId="1" xfId="1" applyNumberFormat="1" applyFont="1" applyFill="1" applyBorder="1" applyAlignment="1">
      <alignment horizontal="center" vertical="center"/>
    </xf>
    <xf numFmtId="164" fontId="6" fillId="0" borderId="1" xfId="1" applyNumberFormat="1" applyFont="1" applyFill="1" applyBorder="1" applyAlignment="1">
      <alignment horizontal="right"/>
    </xf>
    <xf numFmtId="164" fontId="6" fillId="0" borderId="1" xfId="1" applyNumberFormat="1" applyFont="1" applyFill="1" applyBorder="1"/>
    <xf numFmtId="164" fontId="10" fillId="0" borderId="1" xfId="1" applyNumberFormat="1" applyFont="1" applyFill="1" applyBorder="1"/>
    <xf numFmtId="2" fontId="6" fillId="0" borderId="1" xfId="1" applyNumberFormat="1" applyFont="1" applyFill="1" applyBorder="1"/>
    <xf numFmtId="2" fontId="6" fillId="0" borderId="1" xfId="1" applyNumberFormat="1" applyFont="1" applyFill="1" applyBorder="1" applyAlignment="1">
      <alignment horizontal="right"/>
    </xf>
    <xf numFmtId="0" fontId="15" fillId="0" borderId="0" xfId="1" applyFill="1" applyAlignment="1">
      <alignment horizontal="right"/>
    </xf>
    <xf numFmtId="0" fontId="1" fillId="0" borderId="1" xfId="1" applyFont="1" applyFill="1" applyBorder="1" applyAlignment="1">
      <alignment horizontal="right"/>
    </xf>
    <xf numFmtId="0" fontId="15" fillId="0" borderId="1" xfId="1" applyFill="1" applyBorder="1" applyAlignment="1">
      <alignment horizontal="right"/>
    </xf>
    <xf numFmtId="164" fontId="10" fillId="0" borderId="1" xfId="1" applyNumberFormat="1" applyFont="1" applyFill="1" applyBorder="1" applyAlignment="1">
      <alignment horizontal="right"/>
    </xf>
    <xf numFmtId="165" fontId="6" fillId="0" borderId="1" xfId="1" applyNumberFormat="1" applyFont="1" applyFill="1" applyBorder="1" applyAlignment="1">
      <alignment horizontal="right"/>
    </xf>
    <xf numFmtId="165" fontId="6" fillId="0" borderId="1" xfId="1" applyNumberFormat="1" applyFont="1" applyFill="1" applyBorder="1" applyAlignment="1">
      <alignment horizontal="right" vertical="center"/>
    </xf>
    <xf numFmtId="0" fontId="10" fillId="0" borderId="1" xfId="1" applyFont="1" applyFill="1" applyBorder="1" applyAlignment="1">
      <alignment horizontal="left" vertical="top" wrapText="1"/>
    </xf>
    <xf numFmtId="4" fontId="6" fillId="0" borderId="15" xfId="1" applyNumberFormat="1" applyFont="1" applyFill="1" applyBorder="1" applyAlignment="1">
      <alignment horizontal="right"/>
    </xf>
    <xf numFmtId="165" fontId="1" fillId="0" borderId="1" xfId="1" applyNumberFormat="1" applyFont="1" applyFill="1" applyBorder="1" applyAlignment="1">
      <alignment horizontal="right"/>
    </xf>
    <xf numFmtId="165" fontId="15" fillId="0" borderId="1" xfId="1" applyNumberFormat="1" applyFill="1" applyBorder="1" applyAlignment="1">
      <alignment horizontal="right"/>
    </xf>
    <xf numFmtId="4" fontId="6" fillId="0" borderId="15" xfId="1" applyNumberFormat="1" applyFont="1" applyFill="1" applyBorder="1" applyAlignment="1">
      <alignment horizontal="right" vertical="center"/>
    </xf>
    <xf numFmtId="0" fontId="1" fillId="0" borderId="1" xfId="1" applyFont="1" applyFill="1" applyBorder="1" applyAlignment="1">
      <alignment horizontal="right" vertical="center"/>
    </xf>
    <xf numFmtId="0" fontId="15" fillId="0" borderId="1" xfId="1" applyFill="1" applyBorder="1" applyAlignment="1">
      <alignment horizontal="right" vertical="center"/>
    </xf>
    <xf numFmtId="166" fontId="6" fillId="0" borderId="15" xfId="1" applyNumberFormat="1" applyFont="1" applyFill="1" applyBorder="1" applyAlignment="1">
      <alignment horizontal="right" vertical="center"/>
    </xf>
    <xf numFmtId="4" fontId="6" fillId="0" borderId="15" xfId="1" applyNumberFormat="1" applyFont="1" applyBorder="1" applyAlignment="1">
      <alignment horizontal="right" vertical="center"/>
    </xf>
    <xf numFmtId="4" fontId="10" fillId="0" borderId="1" xfId="0" applyNumberFormat="1" applyFont="1" applyFill="1" applyBorder="1" applyAlignment="1">
      <alignment horizontal="right"/>
    </xf>
    <xf numFmtId="4" fontId="10" fillId="0" borderId="3" xfId="0" applyNumberFormat="1" applyFont="1" applyFill="1" applyBorder="1" applyAlignment="1">
      <alignment horizontal="right"/>
    </xf>
    <xf numFmtId="4" fontId="15" fillId="0" borderId="0" xfId="1" applyNumberFormat="1" applyFill="1"/>
    <xf numFmtId="0" fontId="4" fillId="2" borderId="1" xfId="1" applyFont="1" applyFill="1" applyBorder="1" applyAlignment="1">
      <alignment vertical="center" wrapText="1"/>
    </xf>
    <xf numFmtId="0" fontId="17" fillId="0" borderId="0" xfId="0" applyFont="1" applyAlignment="1">
      <alignment horizontal="right" wrapText="1"/>
    </xf>
    <xf numFmtId="0" fontId="11" fillId="0" borderId="0" xfId="1" applyFont="1" applyAlignment="1">
      <alignment horizontal="center" vertical="center" wrapText="1"/>
    </xf>
    <xf numFmtId="0" fontId="11" fillId="0" borderId="0" xfId="1" applyFont="1" applyAlignment="1">
      <alignment horizontal="right" vertical="center" wrapText="1"/>
    </xf>
    <xf numFmtId="49" fontId="10" fillId="0" borderId="22" xfId="1" applyNumberFormat="1" applyFont="1" applyBorder="1" applyAlignment="1">
      <alignment horizontal="center" vertical="center" wrapText="1"/>
    </xf>
    <xf numFmtId="0" fontId="1" fillId="0" borderId="22" xfId="1" applyFont="1" applyBorder="1"/>
    <xf numFmtId="0" fontId="10" fillId="0" borderId="1" xfId="1" applyFont="1" applyBorder="1" applyAlignment="1">
      <alignment horizontal="center" vertical="center" wrapText="1"/>
    </xf>
    <xf numFmtId="0" fontId="1" fillId="0" borderId="1" xfId="1" applyFont="1" applyBorder="1"/>
    <xf numFmtId="0" fontId="6" fillId="0" borderId="1" xfId="1" applyFont="1" applyBorder="1" applyAlignment="1">
      <alignment horizontal="center" vertical="center" wrapText="1"/>
    </xf>
    <xf numFmtId="49" fontId="10" fillId="0" borderId="7" xfId="1" applyNumberFormat="1" applyFont="1" applyFill="1" applyBorder="1" applyAlignment="1">
      <alignment horizontal="center" vertical="center" wrapText="1"/>
    </xf>
    <xf numFmtId="0" fontId="1" fillId="0" borderId="7" xfId="1" applyFont="1" applyFill="1" applyBorder="1"/>
    <xf numFmtId="0" fontId="1" fillId="0" borderId="5" xfId="1" applyFont="1" applyFill="1" applyBorder="1"/>
    <xf numFmtId="0" fontId="6" fillId="0" borderId="7" xfId="1" applyFont="1" applyFill="1" applyBorder="1" applyAlignment="1">
      <alignment horizontal="left" vertical="center" wrapText="1"/>
    </xf>
    <xf numFmtId="0" fontId="6" fillId="0" borderId="7" xfId="1" applyFont="1" applyFill="1" applyBorder="1" applyAlignment="1">
      <alignment horizontal="center" vertical="center" wrapText="1"/>
    </xf>
    <xf numFmtId="0" fontId="6" fillId="0" borderId="5" xfId="1" applyFont="1" applyFill="1" applyBorder="1" applyAlignment="1">
      <alignment horizontal="left" vertical="center" wrapText="1"/>
    </xf>
    <xf numFmtId="0" fontId="1" fillId="0" borderId="7" xfId="1" applyFont="1" applyFill="1" applyBorder="1" applyAlignment="1">
      <alignment horizontal="center"/>
    </xf>
    <xf numFmtId="0" fontId="1" fillId="0" borderId="5" xfId="1" applyFont="1" applyFill="1" applyBorder="1" applyAlignment="1">
      <alignment horizontal="center"/>
    </xf>
    <xf numFmtId="0" fontId="6" fillId="0" borderId="9" xfId="1" applyFont="1" applyFill="1" applyBorder="1" applyAlignment="1">
      <alignment horizontal="left" vertical="center" wrapText="1"/>
    </xf>
    <xf numFmtId="0" fontId="1" fillId="0" borderId="9" xfId="1" applyFont="1" applyFill="1" applyBorder="1"/>
    <xf numFmtId="0" fontId="1" fillId="0" borderId="10" xfId="1" applyFont="1" applyFill="1" applyBorder="1"/>
    <xf numFmtId="0" fontId="15" fillId="0" borderId="1" xfId="1" applyBorder="1"/>
    <xf numFmtId="49" fontId="8" fillId="0" borderId="8" xfId="1" applyNumberFormat="1" applyFont="1" applyBorder="1" applyAlignment="1">
      <alignment horizontal="center" vertical="center" wrapText="1"/>
    </xf>
    <xf numFmtId="0" fontId="1" fillId="0" borderId="9" xfId="1" applyFont="1" applyBorder="1"/>
    <xf numFmtId="0" fontId="3" fillId="0" borderId="1" xfId="1" applyFont="1" applyBorder="1" applyAlignment="1">
      <alignment horizontal="center" vertical="center" wrapText="1"/>
    </xf>
    <xf numFmtId="0" fontId="8" fillId="0" borderId="1" xfId="1" applyFont="1" applyBorder="1" applyAlignment="1">
      <alignment horizontal="center" vertical="center" wrapText="1"/>
    </xf>
    <xf numFmtId="49" fontId="8" fillId="0" borderId="9" xfId="1" applyNumberFormat="1" applyFont="1" applyBorder="1" applyAlignment="1">
      <alignment horizontal="center" vertical="center" wrapText="1"/>
    </xf>
    <xf numFmtId="0" fontId="1" fillId="0" borderId="10" xfId="1" applyFont="1" applyBorder="1"/>
    <xf numFmtId="165" fontId="10" fillId="0" borderId="1" xfId="1" applyNumberFormat="1" applyFont="1" applyBorder="1" applyAlignment="1">
      <alignment horizontal="center" vertical="center" wrapText="1"/>
    </xf>
    <xf numFmtId="0" fontId="15" fillId="0" borderId="1" xfId="1" applyBorder="1" applyAlignment="1">
      <alignment horizontal="center" vertical="center" wrapText="1"/>
    </xf>
    <xf numFmtId="165" fontId="1" fillId="0" borderId="1" xfId="1" applyNumberFormat="1" applyFont="1" applyBorder="1"/>
    <xf numFmtId="49" fontId="10" fillId="0" borderId="9" xfId="1" applyNumberFormat="1" applyFont="1" applyFill="1" applyBorder="1" applyAlignment="1">
      <alignment horizontal="center" vertical="center" wrapText="1"/>
    </xf>
    <xf numFmtId="0" fontId="6" fillId="0" borderId="16" xfId="1" applyFont="1" applyFill="1" applyBorder="1" applyAlignment="1">
      <alignment vertical="center" wrapText="1"/>
    </xf>
    <xf numFmtId="0" fontId="1" fillId="0" borderId="1" xfId="1" applyFont="1" applyFill="1" applyBorder="1"/>
    <xf numFmtId="0" fontId="10" fillId="0" borderId="16" xfId="1" applyFont="1" applyFill="1" applyBorder="1" applyAlignment="1">
      <alignment horizontal="center" vertical="center" wrapText="1"/>
    </xf>
    <xf numFmtId="0" fontId="6" fillId="0" borderId="16" xfId="1" applyFont="1" applyFill="1" applyBorder="1" applyAlignment="1">
      <alignment horizontal="left" vertical="center" wrapText="1"/>
    </xf>
    <xf numFmtId="0" fontId="6" fillId="0" borderId="1" xfId="1" applyFont="1" applyFill="1" applyBorder="1" applyAlignment="1">
      <alignment horizontal="left" vertical="center" wrapText="1"/>
    </xf>
    <xf numFmtId="0" fontId="6" fillId="0" borderId="16" xfId="1" applyFont="1" applyFill="1" applyBorder="1" applyAlignment="1">
      <alignment horizontal="center" vertical="center" wrapText="1"/>
    </xf>
    <xf numFmtId="0" fontId="1" fillId="0" borderId="1" xfId="1" applyFont="1" applyFill="1" applyBorder="1" applyAlignment="1">
      <alignment horizontal="center"/>
    </xf>
    <xf numFmtId="0" fontId="6" fillId="0" borderId="21" xfId="1" applyFont="1" applyFill="1" applyBorder="1" applyAlignment="1">
      <alignment horizontal="left" vertical="center" wrapText="1"/>
    </xf>
    <xf numFmtId="0" fontId="6" fillId="0" borderId="22" xfId="1" applyFont="1" applyFill="1" applyBorder="1" applyAlignment="1">
      <alignment horizontal="left" vertical="center" wrapText="1"/>
    </xf>
    <xf numFmtId="0" fontId="6" fillId="0" borderId="8" xfId="1" applyFont="1" applyFill="1" applyBorder="1" applyAlignment="1">
      <alignment horizontal="left" vertical="center" wrapText="1"/>
    </xf>
    <xf numFmtId="0" fontId="6" fillId="0" borderId="10" xfId="1" applyFont="1" applyFill="1" applyBorder="1" applyAlignment="1">
      <alignment horizontal="left" vertical="center" wrapText="1"/>
    </xf>
    <xf numFmtId="49" fontId="10" fillId="0" borderId="6" xfId="1"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0" fontId="6" fillId="0" borderId="6" xfId="1" applyFont="1" applyFill="1" applyBorder="1" applyAlignment="1">
      <alignment horizontal="center" vertical="center" wrapText="1"/>
    </xf>
    <xf numFmtId="0" fontId="6" fillId="0" borderId="1" xfId="1" applyFont="1" applyFill="1" applyBorder="1" applyAlignment="1">
      <alignment vertical="center" wrapText="1"/>
    </xf>
    <xf numFmtId="0" fontId="8"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20" xfId="1" applyFont="1" applyFill="1" applyBorder="1" applyAlignment="1">
      <alignment horizontal="left" vertical="center" wrapText="1"/>
    </xf>
    <xf numFmtId="0" fontId="6" fillId="0" borderId="25" xfId="1" applyFont="1" applyFill="1" applyBorder="1" applyAlignment="1">
      <alignment horizontal="left" vertical="center" wrapText="1"/>
    </xf>
    <xf numFmtId="49" fontId="6" fillId="0" borderId="6" xfId="1" applyNumberFormat="1" applyFont="1" applyFill="1" applyBorder="1" applyAlignment="1">
      <alignment horizontal="center" vertical="center" wrapText="1"/>
    </xf>
    <xf numFmtId="0" fontId="6" fillId="0" borderId="6" xfId="1" applyFont="1" applyFill="1" applyBorder="1" applyAlignment="1">
      <alignment vertical="center" wrapText="1"/>
    </xf>
    <xf numFmtId="0" fontId="6" fillId="0" borderId="8" xfId="1" applyFont="1" applyFill="1" applyBorder="1" applyAlignment="1">
      <alignment horizontal="center" vertical="center" wrapText="1"/>
    </xf>
    <xf numFmtId="0" fontId="1" fillId="0" borderId="9" xfId="1" applyFont="1" applyFill="1" applyBorder="1" applyAlignment="1">
      <alignment horizontal="center"/>
    </xf>
    <xf numFmtId="0" fontId="1" fillId="0" borderId="10" xfId="1" applyFont="1" applyFill="1" applyBorder="1" applyAlignment="1">
      <alignment horizontal="center"/>
    </xf>
    <xf numFmtId="0" fontId="1" fillId="0" borderId="22" xfId="1" applyFont="1" applyFill="1" applyBorder="1"/>
    <xf numFmtId="49" fontId="6" fillId="0" borderId="6" xfId="1" applyNumberFormat="1" applyFont="1" applyBorder="1" applyAlignment="1">
      <alignment horizontal="center" vertical="center" wrapText="1"/>
    </xf>
    <xf numFmtId="0" fontId="1" fillId="0" borderId="7" xfId="1" applyFont="1" applyBorder="1"/>
    <xf numFmtId="0" fontId="1" fillId="0" borderId="5" xfId="1" applyFont="1" applyBorder="1"/>
    <xf numFmtId="0" fontId="6" fillId="0" borderId="6" xfId="1" applyFont="1" applyBorder="1" applyAlignment="1">
      <alignment horizontal="left" vertical="center" wrapText="1"/>
    </xf>
    <xf numFmtId="0" fontId="6" fillId="0" borderId="6" xfId="1" applyFont="1" applyBorder="1" applyAlignment="1">
      <alignment horizontal="center" vertical="center" wrapText="1"/>
    </xf>
    <xf numFmtId="0" fontId="6" fillId="0" borderId="7" xfId="1" applyFont="1" applyBorder="1" applyAlignment="1">
      <alignment horizontal="left" vertical="center" wrapText="1"/>
    </xf>
    <xf numFmtId="0" fontId="6" fillId="0" borderId="5" xfId="1" applyFont="1" applyBorder="1" applyAlignment="1">
      <alignment horizontal="left" vertical="center" wrapText="1"/>
    </xf>
    <xf numFmtId="0" fontId="1" fillId="0" borderId="7" xfId="1" applyFont="1" applyBorder="1" applyAlignment="1">
      <alignment horizontal="center"/>
    </xf>
    <xf numFmtId="0" fontId="1" fillId="0" borderId="5" xfId="1" applyFont="1" applyBorder="1" applyAlignment="1">
      <alignment horizontal="center"/>
    </xf>
    <xf numFmtId="49" fontId="10" fillId="0" borderId="6" xfId="1" applyNumberFormat="1" applyFont="1" applyBorder="1" applyAlignment="1">
      <alignment horizontal="center" vertical="center" wrapText="1"/>
    </xf>
    <xf numFmtId="0" fontId="6" fillId="0" borderId="7" xfId="1" applyFont="1" applyBorder="1" applyAlignment="1">
      <alignment horizontal="center" vertical="center"/>
    </xf>
    <xf numFmtId="0" fontId="6" fillId="0" borderId="6" xfId="1" applyFont="1" applyBorder="1" applyAlignment="1">
      <alignment vertical="center" wrapText="1"/>
    </xf>
    <xf numFmtId="0" fontId="6" fillId="0" borderId="7" xfId="1" applyFont="1" applyBorder="1" applyAlignment="1">
      <alignment horizontal="center" vertical="center" wrapText="1" shrinkToFit="1"/>
    </xf>
    <xf numFmtId="0" fontId="6" fillId="0" borderId="7" xfId="1" applyFont="1" applyBorder="1" applyAlignment="1">
      <alignment horizontal="center" vertical="center" wrapText="1"/>
    </xf>
    <xf numFmtId="0" fontId="10" fillId="0" borderId="1" xfId="1" applyFont="1" applyFill="1" applyBorder="1" applyAlignment="1">
      <alignment horizontal="center" vertical="center" wrapText="1"/>
    </xf>
    <xf numFmtId="0" fontId="1" fillId="0" borderId="15" xfId="1" applyFont="1" applyFill="1" applyBorder="1"/>
    <xf numFmtId="0" fontId="1" fillId="0" borderId="15" xfId="1" applyFont="1" applyFill="1" applyBorder="1" applyAlignment="1">
      <alignment horizontal="center"/>
    </xf>
    <xf numFmtId="0" fontId="6" fillId="0" borderId="26" xfId="1" applyFont="1" applyFill="1" applyBorder="1" applyAlignment="1">
      <alignment horizontal="left" vertical="center" wrapText="1"/>
    </xf>
    <xf numFmtId="0" fontId="6" fillId="0" borderId="7" xfId="1" applyFont="1" applyFill="1" applyBorder="1"/>
    <xf numFmtId="0" fontId="6" fillId="0" borderId="5" xfId="1" applyFont="1" applyFill="1" applyBorder="1"/>
    <xf numFmtId="0" fontId="6" fillId="0" borderId="5" xfId="1" applyFont="1" applyFill="1" applyBorder="1" applyAlignment="1">
      <alignment horizontal="center" vertical="center" wrapText="1"/>
    </xf>
    <xf numFmtId="0" fontId="6" fillId="0" borderId="9" xfId="1" applyFont="1" applyBorder="1" applyAlignment="1">
      <alignment horizontal="left" vertical="center" wrapText="1"/>
    </xf>
    <xf numFmtId="0" fontId="6" fillId="0" borderId="8" xfId="1" applyFont="1" applyBorder="1" applyAlignment="1">
      <alignment horizontal="left" vertical="center" wrapText="1"/>
    </xf>
    <xf numFmtId="0" fontId="6" fillId="3" borderId="6" xfId="1" applyFont="1" applyFill="1" applyBorder="1" applyAlignment="1">
      <alignment horizontal="left" vertical="center" wrapText="1"/>
    </xf>
    <xf numFmtId="0" fontId="6" fillId="3" borderId="7" xfId="1" applyFont="1" applyFill="1" applyBorder="1" applyAlignment="1">
      <alignment horizontal="left" vertical="center" wrapText="1"/>
    </xf>
    <xf numFmtId="0" fontId="1" fillId="0" borderId="1" xfId="1" applyFont="1" applyBorder="1" applyAlignment="1">
      <alignment horizontal="center"/>
    </xf>
    <xf numFmtId="0" fontId="14" fillId="0" borderId="1" xfId="1" applyFont="1" applyBorder="1" applyAlignment="1">
      <alignment horizontal="center" vertical="center" wrapText="1"/>
    </xf>
    <xf numFmtId="0" fontId="12" fillId="2" borderId="1" xfId="1" applyFont="1" applyFill="1" applyBorder="1" applyAlignment="1">
      <alignment horizontal="left" vertical="center" wrapText="1"/>
    </xf>
    <xf numFmtId="0" fontId="0" fillId="0" borderId="1" xfId="0" applyBorder="1"/>
    <xf numFmtId="0" fontId="10" fillId="0" borderId="1" xfId="1" applyFont="1" applyBorder="1" applyAlignment="1">
      <alignment horizontal="right" vertical="center" wrapText="1"/>
    </xf>
    <xf numFmtId="0" fontId="5" fillId="0" borderId="1" xfId="1" applyFont="1" applyBorder="1" applyAlignment="1">
      <alignment horizontal="left" vertical="center" wrapText="1"/>
    </xf>
    <xf numFmtId="0" fontId="6" fillId="0" borderId="9" xfId="1" applyFont="1" applyBorder="1" applyAlignment="1">
      <alignment vertical="center" wrapText="1"/>
    </xf>
    <xf numFmtId="0" fontId="13" fillId="2" borderId="1" xfId="1" applyFont="1" applyFill="1" applyBorder="1" applyAlignment="1">
      <alignment horizontal="left" vertical="center" wrapText="1"/>
    </xf>
    <xf numFmtId="0" fontId="15" fillId="2" borderId="1" xfId="1" applyFill="1" applyBorder="1" applyAlignment="1">
      <alignment vertical="center" wrapText="1"/>
    </xf>
    <xf numFmtId="0" fontId="6" fillId="0" borderId="1" xfId="1" applyFont="1" applyBorder="1" applyAlignment="1">
      <alignment horizontal="left" vertical="center" wrapText="1"/>
    </xf>
    <xf numFmtId="0" fontId="6" fillId="0" borderId="15" xfId="1" applyFont="1" applyFill="1" applyBorder="1" applyAlignment="1">
      <alignment horizontal="left" vertical="center" wrapText="1"/>
    </xf>
    <xf numFmtId="0" fontId="6" fillId="0" borderId="19" xfId="1" applyFont="1" applyFill="1" applyBorder="1" applyAlignment="1">
      <alignment horizontal="left" vertical="center" wrapText="1"/>
    </xf>
    <xf numFmtId="0" fontId="6" fillId="0" borderId="15" xfId="1" applyFont="1" applyBorder="1" applyAlignment="1">
      <alignment horizontal="left" vertical="center" wrapText="1"/>
    </xf>
    <xf numFmtId="0" fontId="6" fillId="0" borderId="19" xfId="1" applyFont="1" applyBorder="1" applyAlignment="1">
      <alignment horizontal="left" vertical="center" wrapText="1"/>
    </xf>
    <xf numFmtId="0" fontId="6" fillId="0" borderId="16" xfId="1" applyFont="1" applyBorder="1" applyAlignment="1">
      <alignment horizontal="left" vertical="center" wrapText="1"/>
    </xf>
    <xf numFmtId="0" fontId="6" fillId="0" borderId="15" xfId="1" applyFont="1" applyBorder="1" applyAlignment="1">
      <alignment horizontal="left" vertical="top" wrapText="1"/>
    </xf>
    <xf numFmtId="0" fontId="6" fillId="0" borderId="19" xfId="1" applyFont="1" applyBorder="1" applyAlignment="1">
      <alignment horizontal="left" vertical="top" wrapText="1"/>
    </xf>
    <xf numFmtId="0" fontId="6" fillId="0" borderId="16" xfId="1" applyFont="1" applyBorder="1" applyAlignment="1">
      <alignment horizontal="left" vertical="top" wrapText="1"/>
    </xf>
    <xf numFmtId="0" fontId="4" fillId="0" borderId="15" xfId="1" applyFont="1" applyBorder="1" applyAlignment="1">
      <alignment horizontal="left" vertical="center" wrapText="1"/>
    </xf>
    <xf numFmtId="0" fontId="1" fillId="0" borderId="15" xfId="1" applyFont="1" applyBorder="1"/>
    <xf numFmtId="0" fontId="0" fillId="0" borderId="15" xfId="0" applyBorder="1"/>
    <xf numFmtId="0" fontId="5" fillId="0" borderId="22" xfId="1" applyFont="1" applyBorder="1" applyAlignment="1">
      <alignment horizontal="left" vertical="center" wrapText="1"/>
    </xf>
    <xf numFmtId="0" fontId="1" fillId="0" borderId="2" xfId="1" applyFont="1" applyBorder="1"/>
    <xf numFmtId="0" fontId="0" fillId="0" borderId="2" xfId="0" applyBorder="1"/>
    <xf numFmtId="0" fontId="0" fillId="0" borderId="3" xfId="0" applyBorder="1"/>
    <xf numFmtId="0" fontId="6" fillId="0" borderId="15" xfId="1" applyFont="1" applyFill="1" applyBorder="1" applyAlignment="1">
      <alignment horizontal="left" vertical="top" wrapText="1"/>
    </xf>
    <xf numFmtId="0" fontId="6" fillId="0" borderId="19" xfId="1" applyFont="1" applyFill="1" applyBorder="1" applyAlignment="1">
      <alignment horizontal="left" vertical="top" wrapText="1"/>
    </xf>
    <xf numFmtId="0" fontId="6" fillId="0" borderId="16" xfId="1" applyFont="1" applyFill="1" applyBorder="1" applyAlignment="1">
      <alignment horizontal="left" vertical="top" wrapText="1"/>
    </xf>
    <xf numFmtId="0" fontId="6" fillId="0" borderId="8" xfId="0" applyFont="1" applyFill="1" applyBorder="1" applyAlignment="1">
      <alignment horizontal="left" vertical="center" wrapText="1"/>
    </xf>
    <xf numFmtId="0" fontId="1" fillId="0" borderId="9" xfId="0" applyFont="1" applyFill="1" applyBorder="1"/>
    <xf numFmtId="0" fontId="1" fillId="0" borderId="10" xfId="0" applyFont="1" applyFill="1" applyBorder="1"/>
    <xf numFmtId="0" fontId="5" fillId="0" borderId="9" xfId="1" applyFont="1" applyBorder="1" applyAlignment="1">
      <alignment horizontal="left" vertical="center" wrapText="1"/>
    </xf>
    <xf numFmtId="0" fontId="1" fillId="0" borderId="0" xfId="1" applyFont="1"/>
    <xf numFmtId="0" fontId="0" fillId="0" borderId="0" xfId="0"/>
    <xf numFmtId="0" fontId="0" fillId="0" borderId="23" xfId="0" applyBorder="1"/>
    <xf numFmtId="0" fontId="8" fillId="0" borderId="15" xfId="1" applyFont="1" applyBorder="1" applyAlignment="1">
      <alignment horizontal="center" vertical="center" wrapText="1"/>
    </xf>
    <xf numFmtId="0" fontId="8" fillId="0" borderId="16" xfId="1" applyFont="1" applyBorder="1" applyAlignment="1">
      <alignment horizontal="center" vertical="center" wrapText="1"/>
    </xf>
    <xf numFmtId="0" fontId="14" fillId="0" borderId="1" xfId="1" applyFont="1" applyFill="1" applyBorder="1" applyAlignment="1">
      <alignment horizontal="left" vertical="center" wrapText="1"/>
    </xf>
    <xf numFmtId="0" fontId="6" fillId="0" borderId="11" xfId="0" applyFont="1" applyFill="1" applyBorder="1" applyAlignment="1">
      <alignment horizontal="left" vertical="center" wrapText="1"/>
    </xf>
    <xf numFmtId="0" fontId="1" fillId="0" borderId="12" xfId="0" applyFont="1" applyFill="1" applyBorder="1" applyAlignment="1">
      <alignment horizontal="left"/>
    </xf>
    <xf numFmtId="0" fontId="1" fillId="0" borderId="18" xfId="0" applyFont="1" applyFill="1" applyBorder="1" applyAlignment="1">
      <alignment horizontal="left"/>
    </xf>
  </cellXfs>
  <cellStyles count="2">
    <cellStyle name="Обычный" xfId="0" builtinId="0"/>
    <cellStyle name="Обычный 2" xfId="1"/>
  </cellStyles>
  <dxfs count="0"/>
  <tableStyles count="0" defaultTableStyle="TableStyleMedium2" defaultPivotStyle="PivotStyleLight16"/>
  <colors>
    <mruColors>
      <color rgb="FF58C8BB"/>
      <color rgb="FFEC34D2"/>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36"/>
  <sheetViews>
    <sheetView tabSelected="1" zoomScale="90" zoomScaleNormal="90" zoomScaleSheetLayoutView="100" workbookViewId="0">
      <pane xSplit="3" ySplit="5" topLeftCell="H404" activePane="bottomRight" state="frozen"/>
      <selection pane="topRight" activeCell="D1" sqref="D1"/>
      <selection pane="bottomLeft" activeCell="A6" sqref="A6"/>
      <selection pane="bottomRight" activeCell="B2" sqref="B2"/>
    </sheetView>
  </sheetViews>
  <sheetFormatPr defaultColWidth="14.375" defaultRowHeight="14.25" x14ac:dyDescent="0.2"/>
  <cols>
    <col min="1" max="1" width="4.875" style="2" customWidth="1"/>
    <col min="2" max="2" width="27.625" style="2" customWidth="1"/>
    <col min="3" max="3" width="9.875" style="2" customWidth="1"/>
    <col min="4" max="4" width="10.125" style="2" customWidth="1"/>
    <col min="5" max="5" width="11.25" style="2" customWidth="1"/>
    <col min="6" max="6" width="11.5" style="2" customWidth="1"/>
    <col min="7" max="7" width="10.5" style="2" customWidth="1"/>
    <col min="8" max="8" width="9.75" style="2" customWidth="1"/>
    <col min="9" max="9" width="13" style="2" customWidth="1"/>
    <col min="10" max="10" width="43.75" style="2" hidden="1" customWidth="1"/>
    <col min="11" max="11" width="15.5" style="2" customWidth="1"/>
    <col min="12" max="12" width="25.875" style="2" customWidth="1"/>
    <col min="13" max="13" width="45.25" style="2" customWidth="1"/>
    <col min="14" max="14" width="116.75" style="54" customWidth="1"/>
    <col min="15" max="15" width="11.5" style="2" customWidth="1"/>
    <col min="16" max="16" width="11.125" style="15" customWidth="1"/>
    <col min="17" max="19" width="12.875" style="15" customWidth="1"/>
    <col min="20" max="20" width="10.75" style="15" customWidth="1"/>
    <col min="21" max="21" width="20" style="2" customWidth="1"/>
    <col min="22" max="16384" width="14.375" style="2"/>
  </cols>
  <sheetData>
    <row r="2" spans="1:21" ht="78.75" customHeight="1" x14ac:dyDescent="0.3">
      <c r="F2" s="3"/>
      <c r="M2" s="136" t="s">
        <v>202</v>
      </c>
      <c r="N2" s="136"/>
      <c r="O2" s="136"/>
      <c r="P2" s="136"/>
      <c r="Q2" s="136"/>
      <c r="R2" s="136"/>
      <c r="S2" s="136"/>
      <c r="T2" s="136"/>
    </row>
    <row r="3" spans="1:21" ht="38.25" customHeight="1" x14ac:dyDescent="0.2">
      <c r="A3" s="137" t="s">
        <v>415</v>
      </c>
      <c r="B3" s="137"/>
      <c r="C3" s="137"/>
      <c r="D3" s="137"/>
      <c r="E3" s="137"/>
      <c r="F3" s="137"/>
      <c r="G3" s="137"/>
      <c r="H3" s="137"/>
      <c r="I3" s="137"/>
      <c r="J3" s="137"/>
      <c r="K3" s="137"/>
      <c r="L3" s="137"/>
      <c r="M3" s="137"/>
      <c r="N3" s="137"/>
      <c r="O3" s="137"/>
      <c r="P3" s="138"/>
      <c r="Q3" s="138"/>
      <c r="R3" s="138"/>
      <c r="S3" s="138"/>
      <c r="T3" s="138"/>
    </row>
    <row r="4" spans="1:21" ht="14.25" customHeight="1" x14ac:dyDescent="0.2">
      <c r="A4" s="139" t="s">
        <v>0</v>
      </c>
      <c r="B4" s="141" t="s">
        <v>1</v>
      </c>
      <c r="C4" s="141" t="s">
        <v>118</v>
      </c>
      <c r="D4" s="141" t="s">
        <v>117</v>
      </c>
      <c r="E4" s="142"/>
      <c r="F4" s="142"/>
      <c r="G4" s="142"/>
      <c r="H4" s="142"/>
      <c r="I4" s="142"/>
      <c r="J4" s="141" t="s">
        <v>119</v>
      </c>
      <c r="K4" s="141" t="s">
        <v>120</v>
      </c>
      <c r="L4" s="141" t="s">
        <v>116</v>
      </c>
      <c r="M4" s="141" t="s">
        <v>121</v>
      </c>
      <c r="N4" s="143" t="s">
        <v>352</v>
      </c>
      <c r="O4" s="141" t="s">
        <v>331</v>
      </c>
      <c r="P4" s="220"/>
      <c r="Q4" s="220"/>
      <c r="R4" s="220"/>
      <c r="S4" s="220"/>
      <c r="T4" s="220"/>
      <c r="U4" s="251" t="s">
        <v>351</v>
      </c>
    </row>
    <row r="5" spans="1:21" ht="49.5" customHeight="1" x14ac:dyDescent="0.2">
      <c r="A5" s="140"/>
      <c r="B5" s="142"/>
      <c r="C5" s="142"/>
      <c r="D5" s="6" t="s">
        <v>2</v>
      </c>
      <c r="E5" s="4" t="s">
        <v>3</v>
      </c>
      <c r="F5" s="4" t="s">
        <v>4</v>
      </c>
      <c r="G5" s="4" t="s">
        <v>5</v>
      </c>
      <c r="H5" s="4" t="s">
        <v>6</v>
      </c>
      <c r="I5" s="4" t="s">
        <v>7</v>
      </c>
      <c r="J5" s="141"/>
      <c r="K5" s="142"/>
      <c r="L5" s="142"/>
      <c r="M5" s="142"/>
      <c r="N5" s="143"/>
      <c r="O5" s="6" t="s">
        <v>2</v>
      </c>
      <c r="P5" s="8" t="s">
        <v>3</v>
      </c>
      <c r="Q5" s="9" t="s">
        <v>4</v>
      </c>
      <c r="R5" s="9" t="s">
        <v>5</v>
      </c>
      <c r="S5" s="9" t="s">
        <v>6</v>
      </c>
      <c r="T5" s="9" t="s">
        <v>7</v>
      </c>
      <c r="U5" s="252"/>
    </row>
    <row r="6" spans="1:21" x14ac:dyDescent="0.2">
      <c r="A6" s="160"/>
      <c r="B6" s="158" t="s">
        <v>2</v>
      </c>
      <c r="C6" s="159" t="s">
        <v>9</v>
      </c>
      <c r="D6" s="7" t="s">
        <v>3</v>
      </c>
      <c r="E6" s="5">
        <f>SUM(E7:E11)</f>
        <v>35356290.682080001</v>
      </c>
      <c r="F6" s="5">
        <f>SUM(F7:F11)</f>
        <v>1190697.0320799998</v>
      </c>
      <c r="G6" s="5">
        <f>SUM(G7:G11)</f>
        <v>1469325.5</v>
      </c>
      <c r="H6" s="5">
        <f>SUM(H7:H11)</f>
        <v>52789.8</v>
      </c>
      <c r="I6" s="5">
        <f>SUM(I7:I11)</f>
        <v>32643478.350000001</v>
      </c>
      <c r="J6" s="162"/>
      <c r="K6" s="164"/>
      <c r="L6" s="142"/>
      <c r="M6" s="142"/>
      <c r="N6" s="216"/>
      <c r="O6" s="7" t="s">
        <v>3</v>
      </c>
      <c r="P6" s="40">
        <f>SUM(P7:P11)</f>
        <v>4434227.6995000001</v>
      </c>
      <c r="Q6" s="40">
        <f>SUM(Q7:Q11)</f>
        <v>668275.35294000013</v>
      </c>
      <c r="R6" s="40">
        <f>SUM(R7:R11)</f>
        <v>362290.52129000006</v>
      </c>
      <c r="S6" s="40">
        <f>SUM(S7:S11)</f>
        <v>25656.413270000005</v>
      </c>
      <c r="T6" s="42">
        <f>SUM(T7:T11)</f>
        <v>3378005.4120000005</v>
      </c>
      <c r="U6" s="43">
        <f>P6*100/E6</f>
        <v>12.541552334695126</v>
      </c>
    </row>
    <row r="7" spans="1:21" x14ac:dyDescent="0.2">
      <c r="A7" s="157"/>
      <c r="B7" s="142"/>
      <c r="C7" s="142"/>
      <c r="D7" s="7">
        <v>2021</v>
      </c>
      <c r="E7" s="5">
        <f>F7+G7+H7+I7</f>
        <v>2089708.29</v>
      </c>
      <c r="F7" s="5">
        <f t="shared" ref="F7:I11" si="0">F21+F33+F52+F59+F65+F71+F77+F83+F89+F95+F101+F125++F119+F131+F137+F27+F143+F149+F40+F46+F157+F163+F169+F175+F181+F187+F193+F199+F205+F211+F217+F223+F229+F235+F241+F247+F253+F259+F265+F271+F277+F283+F289+F295+F302+F308+F314+F320+F326+F332+F338+F344+F351+F357+F363+F369+F375+F381+F387+F393+F399+F405+F412+F418+F424</f>
        <v>207622.34</v>
      </c>
      <c r="G7" s="5">
        <f t="shared" si="0"/>
        <v>319605.19999999995</v>
      </c>
      <c r="H7" s="5">
        <f t="shared" si="0"/>
        <v>3082.3999999999996</v>
      </c>
      <c r="I7" s="5">
        <f t="shared" si="0"/>
        <v>1559398.35</v>
      </c>
      <c r="J7" s="163"/>
      <c r="K7" s="155"/>
      <c r="L7" s="155"/>
      <c r="M7" s="155"/>
      <c r="N7" s="216"/>
      <c r="O7" s="7">
        <v>2021</v>
      </c>
      <c r="P7" s="18">
        <f>SUM(Q7:T7)</f>
        <v>2008322.8220300004</v>
      </c>
      <c r="Q7" s="38">
        <f>Q119+Q163+Q169+Q193+Q217+Q229+Q295+Q320+Q326+Q357+Q375+Q387+Q418+Q21+Q27+Q33+Q40+Q46+Q52+Q59+Q65+Q71+Q77+Q83+Q89+Q83+Q95+Q101+Q107+Q113+Q125+Q131+Q137+Q143+Q149+Q157+Q175+Q181+Q187+Q199+Q205+Q211+Q223+Q235+Q241+Q247+Q253+Q259+Q265+Q271+Q277+Q283+Q289+Q302+Q308+Q314+Q332+Q338+Q344+Q351+Q363+Q369+Q381+Q393+Q399+Q405+Q412+Q424</f>
        <v>157235.33074</v>
      </c>
      <c r="R7" s="38">
        <f>R119+R163+R169+R193+R217+R229+R295+R320+R326+R357+R375+R387+R418+R21+R27+R33+R40+R46+R52+R59+R65+R71+R77+R83+R89+R83+R95+R101+R107+R113+R125+R131+R137+R143+R149+R157+R175+R181+R187+R199+R205+R211+R223+R235+R241+R247+R253+R259+R265+R271+R277+R283+R289+R302+R308+R314+R332+R338+R344+R351+R363+R369+R381+R393+R399+R405+R412+R424</f>
        <v>321805.72129000007</v>
      </c>
      <c r="S7" s="38">
        <f>S119+S163+S169+S193+S217+S229+S295+S320+S326+S357+S375+S387+S418+S21+S27+S33+S40+S46+S52+S59+S65+S71+S77+S83+S89+S83+S95+S101+S107+S113+S125+S131+S137+S143+S149+S157+S175+S181+S187+S199+S205+S211+S223+S235+S241+S247+S253+S259+S265+S271+S277+S283+S289+S302+S308+S314+S332+S338+S344+S351+S363+S369+S381+S393+S399+S405+S412+S424</f>
        <v>2184.3000000000002</v>
      </c>
      <c r="T7" s="38">
        <f>T21+T27+T33+T40+T52+T46+T59+T65+T71+T77+T83+T89+T95+T101+T107+T113+T119+T125+T131+T137+T143+T149+T157+T163+T169+T175+T181+T187+T193+T199+T205+T211+T217+T223+T229+T235+T241+T247+T253+T259+T271+T265+T277+T283+T289+T295+T302+T308+T314+T320+T326+T332+T338+T344+T351+T357+T363+T369+T375+T381+T387+T393+T399+T405+T412+T418+T424</f>
        <v>1527097.4700000002</v>
      </c>
      <c r="U7" s="44">
        <f>P7*100/E7</f>
        <v>96.105414886878791</v>
      </c>
    </row>
    <row r="8" spans="1:21" x14ac:dyDescent="0.2">
      <c r="A8" s="157"/>
      <c r="B8" s="142"/>
      <c r="C8" s="142"/>
      <c r="D8" s="7">
        <v>2022</v>
      </c>
      <c r="E8" s="5">
        <f t="shared" ref="E8:E11" si="1">F8+G8+H8+I8</f>
        <v>3758949.4920800002</v>
      </c>
      <c r="F8" s="5">
        <f t="shared" si="0"/>
        <v>466963.49208</v>
      </c>
      <c r="G8" s="5">
        <f t="shared" si="0"/>
        <v>48916.800000000003</v>
      </c>
      <c r="H8" s="5">
        <f t="shared" si="0"/>
        <v>27281.200000000001</v>
      </c>
      <c r="I8" s="5">
        <f t="shared" si="0"/>
        <v>3215788</v>
      </c>
      <c r="J8" s="163"/>
      <c r="K8" s="155"/>
      <c r="L8" s="155"/>
      <c r="M8" s="155"/>
      <c r="N8" s="216"/>
      <c r="O8" s="7">
        <v>2022</v>
      </c>
      <c r="P8" s="13">
        <f>SUM(Q8:T8)</f>
        <v>2425904.8774700002</v>
      </c>
      <c r="Q8" s="38">
        <f>Q22+Q28+Q34+Q41+Q47+Q53+Q60+Q66+Q72+Q78+Q84+Q90+Q96+Q102+Q108+Q114+Q120+Q126+Q132+Q138+Q144+Q150+Q158+Q164+Q170+Q176+Q182+Q188+Q194+Q200+Q206+Q212+Q218+Q224+Q230+Q236+Q242+Q248+Q254+Q260+Q266+Q272+Q278+Q284+Q290+Q296+Q303+Q309+Q315+Q321+Q327+Q333+Q339+Q345+Q352+Q358+Q364+Q370+Q376+Q382+Q388+Q394+Q400+Q406+Q413+Q419+Q425</f>
        <v>511040.02220000006</v>
      </c>
      <c r="R8" s="14">
        <f>R22+R28+R34+R41+R47+R53+R60+R66+R72+R78+R84+R90+R96+R102+R108+R120+R114+R126+R132+R138+R144+R150+R158+R164+R170+R176+R182+R188+R194+R200+R206+R212+R218+R224+R230+R236+R242+R248+R254+R260+R266+R272+R278+R284+R296+R290+R303+R309+R315+R321+R327+R333+R339+R345+R352+R358+R364+R370+R376+R382+R388+R394+R400+R406+R413+R419+R425</f>
        <v>40484.800000000003</v>
      </c>
      <c r="S8" s="14">
        <f>S22+S28+S34+S41+S47+S53+S60+S66+S72+S78+S84+S90+S96+S102+S108+S120+S114+S126+S132+S138+S144+S150+S158+S164+S170+S176+S182+S188+S194+S200+S206+S212+S218+S224+S230+S236+S242+S248+S254+S260+S266+S272+S278+S284+S296+S290+S303+S309+S315+S321+S327+S333+S339+S345+S352+S358+S364+S370+S376+S382+S388+S394+S400+S406+S413+S419+S425</f>
        <v>23472.113270000005</v>
      </c>
      <c r="T8" s="14">
        <f>T22+T28+T34+T41+T47+T53+T60+T78+T84+T90+T96+T102+T108+T114+T120+T126+T132+T138+T144+T150+T158+T164+T170+T176+T182+T194+T188+T200+T206+T212+T218+T224+T230+T236+T242+T248+T254+T260+T266+T272+T278+T284+T290+T296+T309+T315+T321+T327+T333+T339+T345+T358+T364+T370+T376+T382+T388+T394+T400+T413+T419+T425</f>
        <v>1850907.942</v>
      </c>
      <c r="U8" s="44">
        <f>P8*100/E8</f>
        <v>64.536777697633681</v>
      </c>
    </row>
    <row r="9" spans="1:21" x14ac:dyDescent="0.2">
      <c r="A9" s="157"/>
      <c r="B9" s="142"/>
      <c r="C9" s="142"/>
      <c r="D9" s="7">
        <v>2023</v>
      </c>
      <c r="E9" s="5">
        <f>F9+G9+H9+I9</f>
        <v>7280154.7000000002</v>
      </c>
      <c r="F9" s="5">
        <f t="shared" si="0"/>
        <v>341520.10000000003</v>
      </c>
      <c r="G9" s="5">
        <f t="shared" si="0"/>
        <v>492770.4</v>
      </c>
      <c r="H9" s="5">
        <f t="shared" si="0"/>
        <v>14926.2</v>
      </c>
      <c r="I9" s="5">
        <f>I23+I35+I54+I61+I67+I73+I79+I85+I91+I97+I103+I127++I121+I133+I139+I29+I145+I151+I42+I48+I159+I165+I171+I177+I183+I189+I195+I201+I207+I213+I219+I225+I231+I237+I243+I249+I255+I261+I267+I273+I279+I285+I291+I297+I304+I310+I316+I322+I328+I334+I340+I346+I353+I359+I365+I371+I377+I383+I389+I395+I401+I407+I414+I420+I426</f>
        <v>6430938</v>
      </c>
      <c r="J9" s="163"/>
      <c r="K9" s="155"/>
      <c r="L9" s="155"/>
      <c r="M9" s="155"/>
      <c r="N9" s="216"/>
      <c r="O9" s="7">
        <v>2023</v>
      </c>
      <c r="P9" s="13">
        <f t="shared" ref="P9:P11" si="2">SUM(Q9:T9)</f>
        <v>0</v>
      </c>
      <c r="Q9" s="14"/>
      <c r="R9" s="14"/>
      <c r="S9" s="14"/>
      <c r="T9" s="14"/>
      <c r="U9" s="44">
        <f t="shared" ref="U9:U17" si="3">P9*100/E9</f>
        <v>0</v>
      </c>
    </row>
    <row r="10" spans="1:21" x14ac:dyDescent="0.2">
      <c r="A10" s="157"/>
      <c r="B10" s="142"/>
      <c r="C10" s="142"/>
      <c r="D10" s="7">
        <v>2024</v>
      </c>
      <c r="E10" s="5">
        <f t="shared" si="1"/>
        <v>6854889.2000000002</v>
      </c>
      <c r="F10" s="5">
        <f t="shared" si="0"/>
        <v>130012.7</v>
      </c>
      <c r="G10" s="5">
        <f t="shared" si="0"/>
        <v>315111.5</v>
      </c>
      <c r="H10" s="5">
        <f t="shared" si="0"/>
        <v>6000</v>
      </c>
      <c r="I10" s="5">
        <f>I24+I36+I55+I62+I68+I74+I80+I86+I92+I98+I104+I128++I122+I134+I140+I30+I146+I152+I43+I49+I160+I166+I172+I178+I184+I190+I196+I202+I208+I214+I220+I226+I232+I238+I244+I250+I256+I262+I268+I274+I280+I286+I292+I298+I305+I311+I317+I323+I329+I335+I341+I347+I354+I360+I366+I372+I378+I384+I390+I396+I402+I408+I415+I421+I427+I109</f>
        <v>6403765</v>
      </c>
      <c r="J10" s="163"/>
      <c r="K10" s="155"/>
      <c r="L10" s="155"/>
      <c r="M10" s="155"/>
      <c r="N10" s="216"/>
      <c r="O10" s="7">
        <v>2024</v>
      </c>
      <c r="P10" s="13">
        <f t="shared" si="2"/>
        <v>0</v>
      </c>
      <c r="Q10" s="14"/>
      <c r="R10" s="14"/>
      <c r="S10" s="14"/>
      <c r="T10" s="14"/>
      <c r="U10" s="44">
        <f t="shared" si="3"/>
        <v>0</v>
      </c>
    </row>
    <row r="11" spans="1:21" x14ac:dyDescent="0.2">
      <c r="A11" s="161"/>
      <c r="B11" s="142"/>
      <c r="C11" s="142"/>
      <c r="D11" s="7">
        <v>2025</v>
      </c>
      <c r="E11" s="5">
        <f t="shared" si="1"/>
        <v>15372589</v>
      </c>
      <c r="F11" s="5">
        <f t="shared" si="0"/>
        <v>44578.400000000001</v>
      </c>
      <c r="G11" s="5">
        <f t="shared" si="0"/>
        <v>292921.59999999998</v>
      </c>
      <c r="H11" s="5">
        <f t="shared" si="0"/>
        <v>1500</v>
      </c>
      <c r="I11" s="5">
        <f t="shared" si="0"/>
        <v>15033589</v>
      </c>
      <c r="J11" s="163"/>
      <c r="K11" s="155"/>
      <c r="L11" s="155"/>
      <c r="M11" s="155"/>
      <c r="N11" s="216"/>
      <c r="O11" s="7">
        <v>2025</v>
      </c>
      <c r="P11" s="13">
        <f t="shared" si="2"/>
        <v>0</v>
      </c>
      <c r="Q11" s="14"/>
      <c r="R11" s="14"/>
      <c r="S11" s="14"/>
      <c r="T11" s="14"/>
      <c r="U11" s="44">
        <f t="shared" si="3"/>
        <v>0</v>
      </c>
    </row>
    <row r="12" spans="1:21" x14ac:dyDescent="0.2">
      <c r="A12" s="156"/>
      <c r="B12" s="158" t="s">
        <v>165</v>
      </c>
      <c r="C12" s="159" t="s">
        <v>9</v>
      </c>
      <c r="D12" s="7" t="s">
        <v>3</v>
      </c>
      <c r="E12" s="5">
        <f t="shared" ref="E12:E16" si="4">SUM(F12:I12)</f>
        <v>7570259.6820799988</v>
      </c>
      <c r="F12" s="5">
        <f>SUM(F13:F17)</f>
        <v>1190697.0320799998</v>
      </c>
      <c r="G12" s="5">
        <f>SUM(G13:G17)</f>
        <v>1469325.5</v>
      </c>
      <c r="H12" s="5">
        <f>SUM(H13:H17)</f>
        <v>52789.8</v>
      </c>
      <c r="I12" s="5">
        <f>SUM(I13:I17)</f>
        <v>4857447.3499999996</v>
      </c>
      <c r="J12" s="159" t="s">
        <v>8</v>
      </c>
      <c r="K12" s="159"/>
      <c r="L12" s="159"/>
      <c r="M12" s="159" t="s">
        <v>8</v>
      </c>
      <c r="N12" s="217"/>
      <c r="O12" s="1" t="s">
        <v>3</v>
      </c>
      <c r="P12" s="40">
        <f>SUM(P13:P17)</f>
        <v>2151947.7275000005</v>
      </c>
      <c r="Q12" s="41">
        <f>SUM(Q13:Q17)</f>
        <v>668275.35294000013</v>
      </c>
      <c r="R12" s="41">
        <f>SUM(R13:R17)</f>
        <v>362290.52129000006</v>
      </c>
      <c r="S12" s="41">
        <f>SUM(S13:S17)</f>
        <v>25656.413270000005</v>
      </c>
      <c r="T12" s="42">
        <f>SUM(T13:T17)</f>
        <v>1095725.4400000004</v>
      </c>
      <c r="U12" s="43">
        <f>P12*100/E12</f>
        <v>28.426339622060798</v>
      </c>
    </row>
    <row r="13" spans="1:21" x14ac:dyDescent="0.2">
      <c r="A13" s="157"/>
      <c r="B13" s="142"/>
      <c r="C13" s="142"/>
      <c r="D13" s="7">
        <v>2021</v>
      </c>
      <c r="E13" s="5">
        <f t="shared" si="4"/>
        <v>1434631.29</v>
      </c>
      <c r="F13" s="5">
        <f t="shared" ref="F13:I17" si="5">F21+F33+F52+F65+F71+F77+F83+F89+F95+F101+F119+F125+F131+F137+F27+F143+F149+F40+F46+F157+F163+F169+F175+F181+F187+F193+F199+F205+F211+F217+F223+F229+F235+F241+F247+F253+F259+F265+F271+F277+F283+F289+F295+F302+F308+F314+F320+F326+F332+F338+F344+F351+F357+F363+F369+F375+F381+F387+F393+F399+F405+F412+F418+F424</f>
        <v>207622.34</v>
      </c>
      <c r="G13" s="5">
        <f t="shared" si="5"/>
        <v>319605.19999999995</v>
      </c>
      <c r="H13" s="5">
        <f t="shared" si="5"/>
        <v>3082.3999999999996</v>
      </c>
      <c r="I13" s="5">
        <f t="shared" si="5"/>
        <v>904321.35000000009</v>
      </c>
      <c r="J13" s="159"/>
      <c r="K13" s="142"/>
      <c r="L13" s="142"/>
      <c r="M13" s="142"/>
      <c r="N13" s="217"/>
      <c r="O13" s="1">
        <v>2021</v>
      </c>
      <c r="P13" s="18">
        <f>SUM(Q13:T13)</f>
        <v>1109172.8500300003</v>
      </c>
      <c r="Q13" s="18">
        <f t="shared" ref="Q13:T14" si="6">Q7-Q59</f>
        <v>157235.33074</v>
      </c>
      <c r="R13" s="18">
        <f t="shared" si="6"/>
        <v>321805.72129000007</v>
      </c>
      <c r="S13" s="18">
        <f t="shared" si="6"/>
        <v>2184.3000000000002</v>
      </c>
      <c r="T13" s="18">
        <f t="shared" si="6"/>
        <v>627947.49800000025</v>
      </c>
      <c r="U13" s="44">
        <f>P13*100/E13</f>
        <v>77.314140417918836</v>
      </c>
    </row>
    <row r="14" spans="1:21" x14ac:dyDescent="0.2">
      <c r="A14" s="157"/>
      <c r="B14" s="142"/>
      <c r="C14" s="142"/>
      <c r="D14" s="7">
        <v>2022</v>
      </c>
      <c r="E14" s="5">
        <f t="shared" si="4"/>
        <v>1654955.49208</v>
      </c>
      <c r="F14" s="5">
        <f t="shared" si="5"/>
        <v>466963.49208</v>
      </c>
      <c r="G14" s="5">
        <f t="shared" si="5"/>
        <v>48916.800000000003</v>
      </c>
      <c r="H14" s="5">
        <f t="shared" si="5"/>
        <v>27281.200000000001</v>
      </c>
      <c r="I14" s="5">
        <f t="shared" si="5"/>
        <v>1111794</v>
      </c>
      <c r="J14" s="159"/>
      <c r="K14" s="142"/>
      <c r="L14" s="142"/>
      <c r="M14" s="142"/>
      <c r="N14" s="217"/>
      <c r="O14" s="1">
        <v>2022</v>
      </c>
      <c r="P14" s="13">
        <f t="shared" ref="P14:P17" si="7">SUM(Q14:T14)</f>
        <v>1042774.8774700001</v>
      </c>
      <c r="Q14" s="18">
        <f t="shared" si="6"/>
        <v>511040.02220000006</v>
      </c>
      <c r="R14" s="13">
        <f t="shared" si="6"/>
        <v>40484.800000000003</v>
      </c>
      <c r="S14" s="18">
        <f t="shared" si="6"/>
        <v>23472.113270000005</v>
      </c>
      <c r="T14" s="14">
        <f t="shared" si="6"/>
        <v>467777.94200000004</v>
      </c>
      <c r="U14" s="44">
        <f>P14*100/E14</f>
        <v>63.009239974146247</v>
      </c>
    </row>
    <row r="15" spans="1:21" x14ac:dyDescent="0.2">
      <c r="A15" s="157"/>
      <c r="B15" s="142"/>
      <c r="C15" s="142"/>
      <c r="D15" s="7">
        <v>2023</v>
      </c>
      <c r="E15" s="5">
        <f>SUM(F15:I15)</f>
        <v>2553819.7000000002</v>
      </c>
      <c r="F15" s="5">
        <f t="shared" si="5"/>
        <v>341520.10000000003</v>
      </c>
      <c r="G15" s="5">
        <f t="shared" si="5"/>
        <v>492770.4</v>
      </c>
      <c r="H15" s="5">
        <f t="shared" si="5"/>
        <v>14926.2</v>
      </c>
      <c r="I15" s="5">
        <f>I23+I35+I54+I67+I73+I79+I85+I91+I97+I103+I121+I127+I133+I139+I29+I145+I151+I42+I48+I159+I165+I171+I177+I183+I189+I195+I201+I207+I213+I219+I225+I231+I237+I243+I249+I255+I261+I267+I273+I279+I285+I291+I297+I304+I310+I316+I322+I328+I334+I340+I346+I353+I359+I365+I371+I377+I383+I389+I395+I401+I407+I414+I420+I426+I109</f>
        <v>1704603</v>
      </c>
      <c r="J15" s="159"/>
      <c r="K15" s="142"/>
      <c r="L15" s="142"/>
      <c r="M15" s="142"/>
      <c r="N15" s="217"/>
      <c r="O15" s="1">
        <v>2023</v>
      </c>
      <c r="P15" s="13">
        <f t="shared" si="7"/>
        <v>0</v>
      </c>
      <c r="Q15" s="13"/>
      <c r="R15" s="13"/>
      <c r="S15" s="13"/>
      <c r="T15" s="14"/>
      <c r="U15" s="44">
        <f t="shared" si="3"/>
        <v>0</v>
      </c>
    </row>
    <row r="16" spans="1:21" x14ac:dyDescent="0.2">
      <c r="A16" s="157"/>
      <c r="B16" s="142"/>
      <c r="C16" s="142"/>
      <c r="D16" s="7">
        <v>2024</v>
      </c>
      <c r="E16" s="5">
        <f t="shared" si="4"/>
        <v>1181923.2</v>
      </c>
      <c r="F16" s="5">
        <f t="shared" si="5"/>
        <v>130012.7</v>
      </c>
      <c r="G16" s="5">
        <f t="shared" si="5"/>
        <v>315111.5</v>
      </c>
      <c r="H16" s="5">
        <f t="shared" si="5"/>
        <v>6000</v>
      </c>
      <c r="I16" s="5">
        <f t="shared" si="5"/>
        <v>730799</v>
      </c>
      <c r="J16" s="159"/>
      <c r="K16" s="142"/>
      <c r="L16" s="142"/>
      <c r="M16" s="142"/>
      <c r="N16" s="217"/>
      <c r="O16" s="1">
        <v>2024</v>
      </c>
      <c r="P16" s="13">
        <f t="shared" si="7"/>
        <v>0</v>
      </c>
      <c r="Q16" s="13"/>
      <c r="R16" s="13"/>
      <c r="S16" s="13"/>
      <c r="T16" s="14"/>
      <c r="U16" s="44">
        <f t="shared" si="3"/>
        <v>0</v>
      </c>
    </row>
    <row r="17" spans="1:21" x14ac:dyDescent="0.2">
      <c r="A17" s="157"/>
      <c r="B17" s="142"/>
      <c r="C17" s="142"/>
      <c r="D17" s="7">
        <v>2025</v>
      </c>
      <c r="E17" s="5">
        <f>SUM(F17:I17)</f>
        <v>744930</v>
      </c>
      <c r="F17" s="5">
        <f t="shared" si="5"/>
        <v>44578.400000000001</v>
      </c>
      <c r="G17" s="5">
        <f t="shared" si="5"/>
        <v>292921.59999999998</v>
      </c>
      <c r="H17" s="5">
        <f t="shared" si="5"/>
        <v>1500</v>
      </c>
      <c r="I17" s="5">
        <f t="shared" si="5"/>
        <v>405930</v>
      </c>
      <c r="J17" s="159"/>
      <c r="K17" s="142"/>
      <c r="L17" s="142"/>
      <c r="M17" s="142"/>
      <c r="N17" s="217"/>
      <c r="O17" s="1">
        <v>2025</v>
      </c>
      <c r="P17" s="13">
        <f t="shared" si="7"/>
        <v>0</v>
      </c>
      <c r="Q17" s="13"/>
      <c r="R17" s="13"/>
      <c r="S17" s="13"/>
      <c r="T17" s="14"/>
      <c r="U17" s="44">
        <f t="shared" si="3"/>
        <v>0</v>
      </c>
    </row>
    <row r="18" spans="1:21" ht="18" x14ac:dyDescent="0.2">
      <c r="A18" s="10" t="s">
        <v>10</v>
      </c>
      <c r="B18" s="223" t="s">
        <v>11</v>
      </c>
      <c r="C18" s="223"/>
      <c r="D18" s="223"/>
      <c r="E18" s="224"/>
      <c r="F18" s="224"/>
      <c r="G18" s="224"/>
      <c r="H18" s="224"/>
      <c r="I18" s="224"/>
      <c r="J18" s="12"/>
      <c r="K18" s="12"/>
      <c r="L18" s="12"/>
      <c r="M18" s="12"/>
      <c r="N18" s="135"/>
      <c r="O18" s="12"/>
      <c r="P18" s="12"/>
      <c r="Q18" s="12"/>
      <c r="R18" s="12"/>
      <c r="S18" s="12"/>
      <c r="T18" s="12"/>
    </row>
    <row r="19" spans="1:21" ht="14.25" customHeight="1" x14ac:dyDescent="0.2">
      <c r="A19" s="11" t="s">
        <v>12</v>
      </c>
      <c r="B19" s="218" t="s">
        <v>13</v>
      </c>
      <c r="C19" s="218"/>
      <c r="D19" s="218"/>
      <c r="E19" s="218"/>
      <c r="F19" s="218"/>
      <c r="G19" s="218"/>
      <c r="H19" s="218"/>
      <c r="I19" s="218"/>
      <c r="J19" s="218"/>
      <c r="K19" s="218"/>
      <c r="L19" s="218"/>
      <c r="M19" s="218"/>
      <c r="N19" s="219"/>
      <c r="O19" s="219"/>
      <c r="P19" s="219"/>
      <c r="Q19" s="219"/>
      <c r="R19" s="219"/>
      <c r="S19" s="219"/>
      <c r="T19" s="219"/>
    </row>
    <row r="20" spans="1:21" s="60" customFormat="1" ht="14.25" customHeight="1" x14ac:dyDescent="0.2">
      <c r="A20" s="144" t="s">
        <v>14</v>
      </c>
      <c r="B20" s="147" t="s">
        <v>17</v>
      </c>
      <c r="C20" s="148" t="s">
        <v>56</v>
      </c>
      <c r="D20" s="55" t="s">
        <v>3</v>
      </c>
      <c r="E20" s="56">
        <f>SUM(E21:E25)</f>
        <v>64000</v>
      </c>
      <c r="F20" s="56">
        <f>SUM(F21:F25)</f>
        <v>0</v>
      </c>
      <c r="G20" s="56">
        <f>SUM(G21:G25)</f>
        <v>0</v>
      </c>
      <c r="H20" s="56">
        <f>SUM(H21:H25)</f>
        <v>0</v>
      </c>
      <c r="I20" s="56">
        <f>SUM(I21:I25)</f>
        <v>64000</v>
      </c>
      <c r="J20" s="147" t="s">
        <v>203</v>
      </c>
      <c r="K20" s="148" t="s">
        <v>105</v>
      </c>
      <c r="L20" s="148" t="s">
        <v>122</v>
      </c>
      <c r="M20" s="152" t="s">
        <v>350</v>
      </c>
      <c r="N20" s="170" t="s">
        <v>353</v>
      </c>
      <c r="O20" s="57" t="s">
        <v>3</v>
      </c>
      <c r="P20" s="58">
        <f>SUM(P21:P25)</f>
        <v>30000</v>
      </c>
      <c r="Q20" s="59">
        <f>SUM(Q21:Q25)</f>
        <v>0</v>
      </c>
      <c r="R20" s="59">
        <f>SUM(R21:R25)</f>
        <v>0</v>
      </c>
      <c r="S20" s="59">
        <f>SUM(S21:S25)</f>
        <v>0</v>
      </c>
      <c r="T20" s="58">
        <f>T21+T22+T23+T24+T25</f>
        <v>30000</v>
      </c>
    </row>
    <row r="21" spans="1:21" s="60" customFormat="1" ht="24.75" customHeight="1" x14ac:dyDescent="0.2">
      <c r="A21" s="145"/>
      <c r="B21" s="145"/>
      <c r="C21" s="145"/>
      <c r="D21" s="61">
        <v>2021</v>
      </c>
      <c r="E21" s="62">
        <f>SUM(F21:I21)</f>
        <v>64000</v>
      </c>
      <c r="F21" s="62">
        <v>0</v>
      </c>
      <c r="G21" s="62">
        <v>0</v>
      </c>
      <c r="H21" s="62">
        <v>0</v>
      </c>
      <c r="I21" s="62">
        <v>64000</v>
      </c>
      <c r="J21" s="147"/>
      <c r="K21" s="150"/>
      <c r="L21" s="150"/>
      <c r="M21" s="153"/>
      <c r="N21" s="170"/>
      <c r="O21" s="57">
        <v>2021</v>
      </c>
      <c r="P21" s="63">
        <f t="shared" ref="P21" si="8">SUM(Q21:T21)</f>
        <v>30000</v>
      </c>
      <c r="Q21" s="63">
        <v>0</v>
      </c>
      <c r="R21" s="63">
        <v>0</v>
      </c>
      <c r="S21" s="63">
        <v>0</v>
      </c>
      <c r="T21" s="64">
        <v>30000</v>
      </c>
    </row>
    <row r="22" spans="1:21" s="60" customFormat="1" ht="36.75" customHeight="1" x14ac:dyDescent="0.2">
      <c r="A22" s="145"/>
      <c r="B22" s="145"/>
      <c r="C22" s="145"/>
      <c r="D22" s="61">
        <v>2022</v>
      </c>
      <c r="E22" s="62">
        <f>SUM(F22:I22)</f>
        <v>0</v>
      </c>
      <c r="F22" s="62">
        <v>0</v>
      </c>
      <c r="G22" s="62">
        <v>0</v>
      </c>
      <c r="H22" s="62">
        <v>0</v>
      </c>
      <c r="I22" s="62">
        <v>0</v>
      </c>
      <c r="J22" s="147"/>
      <c r="K22" s="150"/>
      <c r="L22" s="150"/>
      <c r="M22" s="153"/>
      <c r="N22" s="170"/>
      <c r="O22" s="57">
        <v>2022</v>
      </c>
      <c r="P22" s="65">
        <f t="shared" ref="P22:P25" si="9">SUM(Q22:T22)</f>
        <v>0</v>
      </c>
      <c r="Q22" s="66">
        <v>0</v>
      </c>
      <c r="R22" s="66">
        <v>0</v>
      </c>
      <c r="S22" s="66">
        <v>0</v>
      </c>
      <c r="T22" s="66">
        <v>0</v>
      </c>
    </row>
    <row r="23" spans="1:21" s="60" customFormat="1" ht="36" customHeight="1" x14ac:dyDescent="0.2">
      <c r="A23" s="145"/>
      <c r="B23" s="145"/>
      <c r="C23" s="145"/>
      <c r="D23" s="61">
        <v>2023</v>
      </c>
      <c r="E23" s="62">
        <f>SUM(F23:I23)</f>
        <v>0</v>
      </c>
      <c r="F23" s="62">
        <v>0</v>
      </c>
      <c r="G23" s="62">
        <v>0</v>
      </c>
      <c r="H23" s="62">
        <v>0</v>
      </c>
      <c r="I23" s="62">
        <v>0</v>
      </c>
      <c r="J23" s="147"/>
      <c r="K23" s="150"/>
      <c r="L23" s="150"/>
      <c r="M23" s="153"/>
      <c r="N23" s="170"/>
      <c r="O23" s="57">
        <v>2023</v>
      </c>
      <c r="P23" s="65">
        <f t="shared" si="9"/>
        <v>0</v>
      </c>
      <c r="Q23" s="67"/>
      <c r="R23" s="67"/>
      <c r="S23" s="67"/>
      <c r="T23" s="67"/>
    </row>
    <row r="24" spans="1:21" s="60" customFormat="1" ht="54" customHeight="1" x14ac:dyDescent="0.2">
      <c r="A24" s="145"/>
      <c r="B24" s="145"/>
      <c r="C24" s="145"/>
      <c r="D24" s="61">
        <v>2024</v>
      </c>
      <c r="E24" s="62">
        <f>SUM(F24:I24)</f>
        <v>0</v>
      </c>
      <c r="F24" s="62">
        <v>0</v>
      </c>
      <c r="G24" s="62">
        <v>0</v>
      </c>
      <c r="H24" s="62">
        <v>0</v>
      </c>
      <c r="I24" s="62">
        <v>0</v>
      </c>
      <c r="J24" s="147"/>
      <c r="K24" s="150"/>
      <c r="L24" s="150"/>
      <c r="M24" s="153"/>
      <c r="N24" s="170"/>
      <c r="O24" s="57">
        <v>2024</v>
      </c>
      <c r="P24" s="65">
        <f t="shared" si="9"/>
        <v>0</v>
      </c>
      <c r="Q24" s="67"/>
      <c r="R24" s="67"/>
      <c r="S24" s="67"/>
      <c r="T24" s="67"/>
    </row>
    <row r="25" spans="1:21" s="60" customFormat="1" ht="43.5" customHeight="1" x14ac:dyDescent="0.2">
      <c r="A25" s="146"/>
      <c r="B25" s="146"/>
      <c r="C25" s="146"/>
      <c r="D25" s="61">
        <v>2025</v>
      </c>
      <c r="E25" s="62">
        <f>SUM(F25:I25)</f>
        <v>0</v>
      </c>
      <c r="F25" s="62">
        <v>0</v>
      </c>
      <c r="G25" s="62">
        <v>0</v>
      </c>
      <c r="H25" s="62">
        <v>0</v>
      </c>
      <c r="I25" s="62">
        <v>0</v>
      </c>
      <c r="J25" s="149"/>
      <c r="K25" s="151"/>
      <c r="L25" s="151"/>
      <c r="M25" s="154"/>
      <c r="N25" s="170"/>
      <c r="O25" s="57">
        <v>2025</v>
      </c>
      <c r="P25" s="65">
        <f t="shared" si="9"/>
        <v>0</v>
      </c>
      <c r="Q25" s="67"/>
      <c r="R25" s="67"/>
      <c r="S25" s="67"/>
      <c r="T25" s="67"/>
    </row>
    <row r="26" spans="1:21" s="60" customFormat="1" ht="120.75" customHeight="1" x14ac:dyDescent="0.2">
      <c r="A26" s="177" t="s">
        <v>16</v>
      </c>
      <c r="B26" s="180" t="s">
        <v>147</v>
      </c>
      <c r="C26" s="181" t="s">
        <v>15</v>
      </c>
      <c r="D26" s="68" t="s">
        <v>148</v>
      </c>
      <c r="E26" s="69">
        <f>SUM(E27:E31)</f>
        <v>492500</v>
      </c>
      <c r="F26" s="69">
        <f>SUM(F27:F31)</f>
        <v>0</v>
      </c>
      <c r="G26" s="69">
        <f>SUM(G27:G31)</f>
        <v>0</v>
      </c>
      <c r="H26" s="69">
        <f>SUM(H27:H31)</f>
        <v>0</v>
      </c>
      <c r="I26" s="69">
        <f>SUM(I27:I31)</f>
        <v>492500</v>
      </c>
      <c r="J26" s="178" t="s">
        <v>204</v>
      </c>
      <c r="K26" s="182" t="s">
        <v>149</v>
      </c>
      <c r="L26" s="179" t="s">
        <v>123</v>
      </c>
      <c r="M26" s="175" t="s">
        <v>339</v>
      </c>
      <c r="N26" s="170" t="s">
        <v>354</v>
      </c>
      <c r="O26" s="70" t="s">
        <v>3</v>
      </c>
      <c r="P26" s="71">
        <f>SUM(P27:P31)</f>
        <v>57670</v>
      </c>
      <c r="Q26" s="71">
        <f t="shared" ref="Q26:T26" si="10">SUM(Q27:Q31)</f>
        <v>0</v>
      </c>
      <c r="R26" s="71">
        <f t="shared" si="10"/>
        <v>0</v>
      </c>
      <c r="S26" s="71">
        <f t="shared" si="10"/>
        <v>0</v>
      </c>
      <c r="T26" s="71">
        <f t="shared" si="10"/>
        <v>57670</v>
      </c>
    </row>
    <row r="27" spans="1:21" s="60" customFormat="1" x14ac:dyDescent="0.2">
      <c r="A27" s="145"/>
      <c r="B27" s="167"/>
      <c r="C27" s="167"/>
      <c r="D27" s="68">
        <v>2021</v>
      </c>
      <c r="E27" s="69">
        <f>SUM(F27:I27)</f>
        <v>134400</v>
      </c>
      <c r="F27" s="69">
        <v>0</v>
      </c>
      <c r="G27" s="69">
        <v>0</v>
      </c>
      <c r="H27" s="69">
        <v>0</v>
      </c>
      <c r="I27" s="69">
        <v>134400</v>
      </c>
      <c r="J27" s="147"/>
      <c r="K27" s="172"/>
      <c r="L27" s="150"/>
      <c r="M27" s="152"/>
      <c r="N27" s="170"/>
      <c r="O27" s="72">
        <v>2021</v>
      </c>
      <c r="P27" s="58">
        <f>SUM(Q27:T27)</f>
        <v>27990</v>
      </c>
      <c r="Q27" s="66">
        <v>0</v>
      </c>
      <c r="R27" s="66">
        <v>0</v>
      </c>
      <c r="S27" s="66">
        <v>0</v>
      </c>
      <c r="T27" s="66">
        <v>27990</v>
      </c>
    </row>
    <row r="28" spans="1:21" s="60" customFormat="1" x14ac:dyDescent="0.2">
      <c r="A28" s="145"/>
      <c r="B28" s="167"/>
      <c r="C28" s="167"/>
      <c r="D28" s="68">
        <v>2022</v>
      </c>
      <c r="E28" s="69">
        <f>SUM(F28:I28)</f>
        <v>326100</v>
      </c>
      <c r="F28" s="69">
        <v>0</v>
      </c>
      <c r="G28" s="69">
        <v>0</v>
      </c>
      <c r="H28" s="69">
        <v>0</v>
      </c>
      <c r="I28" s="69">
        <v>326100</v>
      </c>
      <c r="J28" s="147"/>
      <c r="K28" s="172"/>
      <c r="L28" s="150"/>
      <c r="M28" s="152"/>
      <c r="N28" s="170"/>
      <c r="O28" s="72">
        <v>2022</v>
      </c>
      <c r="P28" s="65">
        <f t="shared" ref="P28:P31" si="11">SUM(Q28:T28)</f>
        <v>29680</v>
      </c>
      <c r="Q28" s="66">
        <v>0</v>
      </c>
      <c r="R28" s="67">
        <v>0</v>
      </c>
      <c r="S28" s="66">
        <v>0</v>
      </c>
      <c r="T28" s="67">
        <v>29680</v>
      </c>
    </row>
    <row r="29" spans="1:21" s="60" customFormat="1" x14ac:dyDescent="0.2">
      <c r="A29" s="145"/>
      <c r="B29" s="167"/>
      <c r="C29" s="167"/>
      <c r="D29" s="68">
        <v>2023</v>
      </c>
      <c r="E29" s="69">
        <f>SUM(F29:I29)</f>
        <v>32000</v>
      </c>
      <c r="F29" s="69">
        <v>0</v>
      </c>
      <c r="G29" s="69">
        <v>0</v>
      </c>
      <c r="H29" s="69">
        <v>0</v>
      </c>
      <c r="I29" s="69">
        <v>32000</v>
      </c>
      <c r="J29" s="147"/>
      <c r="K29" s="172"/>
      <c r="L29" s="150"/>
      <c r="M29" s="152"/>
      <c r="N29" s="170"/>
      <c r="O29" s="72">
        <v>2023</v>
      </c>
      <c r="P29" s="65">
        <f t="shared" si="11"/>
        <v>0</v>
      </c>
      <c r="Q29" s="73"/>
      <c r="R29" s="73"/>
      <c r="S29" s="73"/>
      <c r="T29" s="74"/>
    </row>
    <row r="30" spans="1:21" s="60" customFormat="1" x14ac:dyDescent="0.2">
      <c r="A30" s="145"/>
      <c r="B30" s="167"/>
      <c r="C30" s="167"/>
      <c r="D30" s="68">
        <v>2024</v>
      </c>
      <c r="E30" s="69">
        <f>SUM(F30:I30)</f>
        <v>0</v>
      </c>
      <c r="F30" s="69">
        <v>0</v>
      </c>
      <c r="G30" s="69">
        <v>0</v>
      </c>
      <c r="H30" s="69">
        <v>0</v>
      </c>
      <c r="I30" s="69">
        <v>0</v>
      </c>
      <c r="J30" s="147"/>
      <c r="K30" s="172"/>
      <c r="L30" s="150"/>
      <c r="M30" s="152"/>
      <c r="N30" s="170"/>
      <c r="O30" s="72">
        <v>2024</v>
      </c>
      <c r="P30" s="65">
        <f t="shared" si="11"/>
        <v>0</v>
      </c>
      <c r="Q30" s="73"/>
      <c r="R30" s="73"/>
      <c r="S30" s="73"/>
      <c r="T30" s="74"/>
    </row>
    <row r="31" spans="1:21" s="60" customFormat="1" ht="172.5" customHeight="1" x14ac:dyDescent="0.2">
      <c r="A31" s="146"/>
      <c r="B31" s="167"/>
      <c r="C31" s="167"/>
      <c r="D31" s="68">
        <v>2025</v>
      </c>
      <c r="E31" s="69">
        <f>SUM(F31:I31)</f>
        <v>0</v>
      </c>
      <c r="F31" s="69">
        <v>0</v>
      </c>
      <c r="G31" s="69">
        <v>0</v>
      </c>
      <c r="H31" s="69">
        <v>0</v>
      </c>
      <c r="I31" s="69">
        <v>0</v>
      </c>
      <c r="J31" s="149"/>
      <c r="K31" s="172"/>
      <c r="L31" s="151"/>
      <c r="M31" s="176"/>
      <c r="N31" s="170"/>
      <c r="O31" s="72">
        <v>2025</v>
      </c>
      <c r="P31" s="75">
        <f t="shared" si="11"/>
        <v>0</v>
      </c>
      <c r="Q31" s="73"/>
      <c r="R31" s="73"/>
      <c r="S31" s="73"/>
      <c r="T31" s="74"/>
    </row>
    <row r="32" spans="1:21" s="60" customFormat="1" ht="29.25" customHeight="1" x14ac:dyDescent="0.2">
      <c r="A32" s="177" t="s">
        <v>18</v>
      </c>
      <c r="B32" s="178" t="s">
        <v>205</v>
      </c>
      <c r="C32" s="179">
        <v>2021</v>
      </c>
      <c r="D32" s="61" t="s">
        <v>3</v>
      </c>
      <c r="E32" s="62">
        <f>SUM(E33:E37)</f>
        <v>7071</v>
      </c>
      <c r="F32" s="62">
        <f>SUM(F33:F37)</f>
        <v>0</v>
      </c>
      <c r="G32" s="62">
        <f>SUM(G33:G37)</f>
        <v>0</v>
      </c>
      <c r="H32" s="62">
        <f>SUM(H33:H37)</f>
        <v>0</v>
      </c>
      <c r="I32" s="62">
        <f>SUM(I33:I37)</f>
        <v>7071</v>
      </c>
      <c r="J32" s="178" t="s">
        <v>206</v>
      </c>
      <c r="K32" s="179" t="s">
        <v>127</v>
      </c>
      <c r="L32" s="179" t="s">
        <v>122</v>
      </c>
      <c r="M32" s="175" t="s">
        <v>340</v>
      </c>
      <c r="N32" s="170" t="s">
        <v>355</v>
      </c>
      <c r="O32" s="76" t="s">
        <v>3</v>
      </c>
      <c r="P32" s="77">
        <f>SUM(P33:P37)</f>
        <v>7646.3450000000003</v>
      </c>
      <c r="Q32" s="77">
        <f t="shared" ref="Q32:T32" si="12">SUM(Q33:Q37)</f>
        <v>0</v>
      </c>
      <c r="R32" s="77">
        <f t="shared" si="12"/>
        <v>0</v>
      </c>
      <c r="S32" s="77">
        <f t="shared" si="12"/>
        <v>0</v>
      </c>
      <c r="T32" s="77">
        <f t="shared" si="12"/>
        <v>7646.3450000000003</v>
      </c>
    </row>
    <row r="33" spans="1:20" s="60" customFormat="1" x14ac:dyDescent="0.2">
      <c r="A33" s="145"/>
      <c r="B33" s="145"/>
      <c r="C33" s="145"/>
      <c r="D33" s="61">
        <v>2021</v>
      </c>
      <c r="E33" s="62">
        <f>SUM(F33:I33)</f>
        <v>7071</v>
      </c>
      <c r="F33" s="62">
        <v>0</v>
      </c>
      <c r="G33" s="62">
        <v>0</v>
      </c>
      <c r="H33" s="62">
        <v>0</v>
      </c>
      <c r="I33" s="62">
        <v>7071</v>
      </c>
      <c r="J33" s="147"/>
      <c r="K33" s="150"/>
      <c r="L33" s="150"/>
      <c r="M33" s="153"/>
      <c r="N33" s="170"/>
      <c r="O33" s="57">
        <v>2021</v>
      </c>
      <c r="P33" s="63">
        <f t="shared" ref="P33" si="13">SUM(Q33:T33)</f>
        <v>5629.3450000000003</v>
      </c>
      <c r="Q33" s="63">
        <v>0</v>
      </c>
      <c r="R33" s="63">
        <v>0</v>
      </c>
      <c r="S33" s="63">
        <v>0</v>
      </c>
      <c r="T33" s="64">
        <v>5629.3450000000003</v>
      </c>
    </row>
    <row r="34" spans="1:20" s="60" customFormat="1" x14ac:dyDescent="0.2">
      <c r="A34" s="145"/>
      <c r="B34" s="145"/>
      <c r="C34" s="145"/>
      <c r="D34" s="61">
        <v>2022</v>
      </c>
      <c r="E34" s="62">
        <f>SUM(F34:I34)</f>
        <v>0</v>
      </c>
      <c r="F34" s="62">
        <v>0</v>
      </c>
      <c r="G34" s="62">
        <v>0</v>
      </c>
      <c r="H34" s="62">
        <v>0</v>
      </c>
      <c r="I34" s="62">
        <v>0</v>
      </c>
      <c r="J34" s="147"/>
      <c r="K34" s="150"/>
      <c r="L34" s="150"/>
      <c r="M34" s="153"/>
      <c r="N34" s="170"/>
      <c r="O34" s="57">
        <v>2022</v>
      </c>
      <c r="P34" s="65">
        <f t="shared" ref="P34:P37" si="14">SUM(Q34:T34)</f>
        <v>2017</v>
      </c>
      <c r="Q34" s="66">
        <v>0</v>
      </c>
      <c r="R34" s="66">
        <v>0</v>
      </c>
      <c r="S34" s="66">
        <v>0</v>
      </c>
      <c r="T34" s="67">
        <v>2017</v>
      </c>
    </row>
    <row r="35" spans="1:20" s="60" customFormat="1" ht="38.25" customHeight="1" x14ac:dyDescent="0.2">
      <c r="A35" s="145"/>
      <c r="B35" s="145"/>
      <c r="C35" s="145"/>
      <c r="D35" s="61">
        <v>2023</v>
      </c>
      <c r="E35" s="62">
        <f>SUM(F35:I35)</f>
        <v>0</v>
      </c>
      <c r="F35" s="62">
        <v>0</v>
      </c>
      <c r="G35" s="62">
        <v>0</v>
      </c>
      <c r="H35" s="62">
        <v>0</v>
      </c>
      <c r="I35" s="62">
        <v>0</v>
      </c>
      <c r="J35" s="147"/>
      <c r="K35" s="150"/>
      <c r="L35" s="150"/>
      <c r="M35" s="153"/>
      <c r="N35" s="170"/>
      <c r="O35" s="57">
        <v>2023</v>
      </c>
      <c r="P35" s="65">
        <f t="shared" si="14"/>
        <v>0</v>
      </c>
      <c r="Q35" s="67"/>
      <c r="R35" s="67"/>
      <c r="S35" s="67"/>
      <c r="T35" s="67"/>
    </row>
    <row r="36" spans="1:20" s="60" customFormat="1" ht="54" customHeight="1" x14ac:dyDescent="0.2">
      <c r="A36" s="145"/>
      <c r="B36" s="145"/>
      <c r="C36" s="145"/>
      <c r="D36" s="61">
        <v>2024</v>
      </c>
      <c r="E36" s="62">
        <f>SUM(F36:I36)</f>
        <v>0</v>
      </c>
      <c r="F36" s="62">
        <v>0</v>
      </c>
      <c r="G36" s="62">
        <v>0</v>
      </c>
      <c r="H36" s="62">
        <v>0</v>
      </c>
      <c r="I36" s="62">
        <v>0</v>
      </c>
      <c r="J36" s="147"/>
      <c r="K36" s="150"/>
      <c r="L36" s="150"/>
      <c r="M36" s="153"/>
      <c r="N36" s="170"/>
      <c r="O36" s="57">
        <v>2024</v>
      </c>
      <c r="P36" s="65">
        <f t="shared" si="14"/>
        <v>0</v>
      </c>
      <c r="Q36" s="67"/>
      <c r="R36" s="67"/>
      <c r="S36" s="67"/>
      <c r="T36" s="67"/>
    </row>
    <row r="37" spans="1:20" s="60" customFormat="1" ht="81" customHeight="1" x14ac:dyDescent="0.2">
      <c r="A37" s="145"/>
      <c r="B37" s="145"/>
      <c r="C37" s="145"/>
      <c r="D37" s="78">
        <v>2025</v>
      </c>
      <c r="E37" s="79">
        <f>SUM(F37:I37)</f>
        <v>0</v>
      </c>
      <c r="F37" s="79">
        <v>0</v>
      </c>
      <c r="G37" s="79">
        <v>0</v>
      </c>
      <c r="H37" s="79">
        <v>0</v>
      </c>
      <c r="I37" s="79">
        <v>0</v>
      </c>
      <c r="J37" s="147"/>
      <c r="K37" s="150"/>
      <c r="L37" s="150"/>
      <c r="M37" s="153"/>
      <c r="N37" s="170"/>
      <c r="O37" s="80">
        <v>2025</v>
      </c>
      <c r="P37" s="65">
        <f t="shared" si="14"/>
        <v>0</v>
      </c>
      <c r="Q37" s="81"/>
      <c r="R37" s="81"/>
      <c r="S37" s="81"/>
      <c r="T37" s="82"/>
    </row>
    <row r="38" spans="1:20" ht="14.25" customHeight="1" x14ac:dyDescent="0.2">
      <c r="A38" s="24" t="s">
        <v>19</v>
      </c>
      <c r="B38" s="221" t="s">
        <v>20</v>
      </c>
      <c r="C38" s="221"/>
      <c r="D38" s="221"/>
      <c r="E38" s="221"/>
      <c r="F38" s="221"/>
      <c r="G38" s="221"/>
      <c r="H38" s="221"/>
      <c r="I38" s="221"/>
      <c r="J38" s="221"/>
      <c r="K38" s="221"/>
      <c r="L38" s="221"/>
      <c r="M38" s="221"/>
      <c r="N38" s="219"/>
      <c r="O38" s="219"/>
      <c r="P38" s="219"/>
      <c r="Q38" s="219"/>
      <c r="R38" s="219"/>
      <c r="S38" s="219"/>
      <c r="T38" s="219"/>
    </row>
    <row r="39" spans="1:20" s="60" customFormat="1" ht="64.5" customHeight="1" x14ac:dyDescent="0.2">
      <c r="A39" s="165" t="s">
        <v>21</v>
      </c>
      <c r="B39" s="166" t="s">
        <v>207</v>
      </c>
      <c r="C39" s="168" t="s">
        <v>15</v>
      </c>
      <c r="D39" s="83" t="s">
        <v>148</v>
      </c>
      <c r="E39" s="84">
        <f t="shared" ref="E39:I39" si="15">SUM(E40:E44)</f>
        <v>316326</v>
      </c>
      <c r="F39" s="84">
        <f t="shared" si="15"/>
        <v>0</v>
      </c>
      <c r="G39" s="84">
        <f t="shared" si="15"/>
        <v>0</v>
      </c>
      <c r="H39" s="84">
        <f t="shared" si="15"/>
        <v>0</v>
      </c>
      <c r="I39" s="84">
        <f t="shared" si="15"/>
        <v>316326</v>
      </c>
      <c r="J39" s="169" t="s">
        <v>208</v>
      </c>
      <c r="K39" s="171" t="s">
        <v>150</v>
      </c>
      <c r="L39" s="171" t="s">
        <v>187</v>
      </c>
      <c r="M39" s="173" t="s">
        <v>341</v>
      </c>
      <c r="N39" s="170" t="s">
        <v>356</v>
      </c>
      <c r="O39" s="76" t="s">
        <v>3</v>
      </c>
      <c r="P39" s="85">
        <f>SUM(P40:P44)</f>
        <v>639394.55000000005</v>
      </c>
      <c r="Q39" s="85">
        <f t="shared" ref="Q39:T39" si="16">SUM(Q40:Q44)</f>
        <v>0</v>
      </c>
      <c r="R39" s="85">
        <f t="shared" si="16"/>
        <v>0</v>
      </c>
      <c r="S39" s="85">
        <f t="shared" si="16"/>
        <v>0</v>
      </c>
      <c r="T39" s="85">
        <f t="shared" si="16"/>
        <v>639394.55000000005</v>
      </c>
    </row>
    <row r="40" spans="1:20" s="60" customFormat="1" x14ac:dyDescent="0.2">
      <c r="A40" s="153"/>
      <c r="B40" s="167"/>
      <c r="C40" s="167"/>
      <c r="D40" s="68">
        <v>2021</v>
      </c>
      <c r="E40" s="69">
        <f>SUM(F40:I40)</f>
        <v>61623</v>
      </c>
      <c r="F40" s="69">
        <v>0</v>
      </c>
      <c r="G40" s="69">
        <v>0</v>
      </c>
      <c r="H40" s="69">
        <v>0</v>
      </c>
      <c r="I40" s="69">
        <v>61623</v>
      </c>
      <c r="J40" s="170"/>
      <c r="K40" s="172"/>
      <c r="L40" s="172"/>
      <c r="M40" s="174"/>
      <c r="N40" s="170"/>
      <c r="O40" s="57">
        <v>2021</v>
      </c>
      <c r="P40" s="58">
        <f t="shared" ref="P40:P44" si="17">SUM(Q40:T40)</f>
        <v>285798.55</v>
      </c>
      <c r="Q40" s="66">
        <v>0</v>
      </c>
      <c r="R40" s="66">
        <v>0</v>
      </c>
      <c r="S40" s="66">
        <v>0</v>
      </c>
      <c r="T40" s="66">
        <v>285798.55</v>
      </c>
    </row>
    <row r="41" spans="1:20" s="60" customFormat="1" x14ac:dyDescent="0.2">
      <c r="A41" s="153"/>
      <c r="B41" s="167"/>
      <c r="C41" s="167"/>
      <c r="D41" s="68">
        <v>2022</v>
      </c>
      <c r="E41" s="69">
        <f>SUM(F41:I41)</f>
        <v>122300</v>
      </c>
      <c r="F41" s="69">
        <v>0</v>
      </c>
      <c r="G41" s="69">
        <v>0</v>
      </c>
      <c r="H41" s="69">
        <v>0</v>
      </c>
      <c r="I41" s="69">
        <v>122300</v>
      </c>
      <c r="J41" s="170"/>
      <c r="K41" s="172"/>
      <c r="L41" s="172"/>
      <c r="M41" s="174"/>
      <c r="N41" s="170"/>
      <c r="O41" s="57">
        <v>2022</v>
      </c>
      <c r="P41" s="65">
        <v>353596</v>
      </c>
      <c r="Q41" s="66">
        <v>0</v>
      </c>
      <c r="R41" s="67">
        <v>0</v>
      </c>
      <c r="S41" s="66">
        <v>0</v>
      </c>
      <c r="T41" s="67">
        <v>353596</v>
      </c>
    </row>
    <row r="42" spans="1:20" s="60" customFormat="1" x14ac:dyDescent="0.2">
      <c r="A42" s="153"/>
      <c r="B42" s="167"/>
      <c r="C42" s="167"/>
      <c r="D42" s="68">
        <v>2023</v>
      </c>
      <c r="E42" s="69">
        <f>SUM(F42:I42)</f>
        <v>132403</v>
      </c>
      <c r="F42" s="69">
        <v>0</v>
      </c>
      <c r="G42" s="69">
        <v>0</v>
      </c>
      <c r="H42" s="69">
        <v>0</v>
      </c>
      <c r="I42" s="69">
        <v>132403</v>
      </c>
      <c r="J42" s="170"/>
      <c r="K42" s="172"/>
      <c r="L42" s="172"/>
      <c r="M42" s="174"/>
      <c r="N42" s="170"/>
      <c r="O42" s="57">
        <v>2023</v>
      </c>
      <c r="P42" s="65">
        <f t="shared" si="17"/>
        <v>0</v>
      </c>
      <c r="Q42" s="73"/>
      <c r="R42" s="73"/>
      <c r="S42" s="73"/>
      <c r="T42" s="74"/>
    </row>
    <row r="43" spans="1:20" s="60" customFormat="1" x14ac:dyDescent="0.2">
      <c r="A43" s="153"/>
      <c r="B43" s="167"/>
      <c r="C43" s="167"/>
      <c r="D43" s="68">
        <v>2024</v>
      </c>
      <c r="E43" s="69">
        <f>SUM(F43:I43)</f>
        <v>0</v>
      </c>
      <c r="F43" s="69">
        <v>0</v>
      </c>
      <c r="G43" s="69">
        <v>0</v>
      </c>
      <c r="H43" s="69">
        <v>0</v>
      </c>
      <c r="I43" s="69">
        <v>0</v>
      </c>
      <c r="J43" s="170"/>
      <c r="K43" s="172"/>
      <c r="L43" s="172"/>
      <c r="M43" s="174"/>
      <c r="N43" s="170"/>
      <c r="O43" s="57">
        <v>2024</v>
      </c>
      <c r="P43" s="65">
        <f t="shared" si="17"/>
        <v>0</v>
      </c>
      <c r="Q43" s="73"/>
      <c r="R43" s="73"/>
      <c r="S43" s="73"/>
      <c r="T43" s="74"/>
    </row>
    <row r="44" spans="1:20" s="60" customFormat="1" ht="25.5" customHeight="1" x14ac:dyDescent="0.2">
      <c r="A44" s="154"/>
      <c r="B44" s="167"/>
      <c r="C44" s="167"/>
      <c r="D44" s="68">
        <v>2025</v>
      </c>
      <c r="E44" s="69">
        <f>SUM(F44:I44)</f>
        <v>0</v>
      </c>
      <c r="F44" s="69">
        <v>0</v>
      </c>
      <c r="G44" s="69">
        <v>0</v>
      </c>
      <c r="H44" s="69">
        <v>0</v>
      </c>
      <c r="I44" s="69">
        <v>0</v>
      </c>
      <c r="J44" s="170"/>
      <c r="K44" s="172"/>
      <c r="L44" s="172"/>
      <c r="M44" s="174"/>
      <c r="N44" s="170"/>
      <c r="O44" s="57">
        <v>2025</v>
      </c>
      <c r="P44" s="65">
        <f t="shared" si="17"/>
        <v>0</v>
      </c>
      <c r="Q44" s="73"/>
      <c r="R44" s="73"/>
      <c r="S44" s="73"/>
      <c r="T44" s="74"/>
    </row>
    <row r="45" spans="1:20" s="60" customFormat="1" ht="45.75" customHeight="1" x14ac:dyDescent="0.2">
      <c r="A45" s="177" t="s">
        <v>23</v>
      </c>
      <c r="B45" s="166" t="s">
        <v>209</v>
      </c>
      <c r="C45" s="168" t="s">
        <v>75</v>
      </c>
      <c r="D45" s="83" t="s">
        <v>148</v>
      </c>
      <c r="E45" s="84">
        <f>SUM(E46:E50)</f>
        <v>934800</v>
      </c>
      <c r="F45" s="84">
        <f>SUM(F46:F50)</f>
        <v>0</v>
      </c>
      <c r="G45" s="84">
        <f>SUM(G46:G50)</f>
        <v>0</v>
      </c>
      <c r="H45" s="84">
        <f>SUM(H46:H50)</f>
        <v>0</v>
      </c>
      <c r="I45" s="84">
        <f>SUM(I46:I50)</f>
        <v>934800</v>
      </c>
      <c r="J45" s="147" t="s">
        <v>210</v>
      </c>
      <c r="K45" s="171" t="s">
        <v>150</v>
      </c>
      <c r="L45" s="148" t="s">
        <v>187</v>
      </c>
      <c r="M45" s="183" t="s">
        <v>341</v>
      </c>
      <c r="N45" s="170" t="s">
        <v>357</v>
      </c>
      <c r="O45" s="76" t="s">
        <v>3</v>
      </c>
      <c r="P45" s="77">
        <f>SUM(P46:P50)</f>
        <v>1037.51</v>
      </c>
      <c r="Q45" s="77">
        <f t="shared" ref="Q45:T45" si="18">SUM(Q46:Q50)</f>
        <v>0</v>
      </c>
      <c r="R45" s="77">
        <f t="shared" si="18"/>
        <v>0</v>
      </c>
      <c r="S45" s="77">
        <f t="shared" si="18"/>
        <v>0</v>
      </c>
      <c r="T45" s="77">
        <f t="shared" si="18"/>
        <v>1037.51</v>
      </c>
    </row>
    <row r="46" spans="1:20" s="60" customFormat="1" x14ac:dyDescent="0.2">
      <c r="A46" s="145"/>
      <c r="B46" s="167"/>
      <c r="C46" s="167"/>
      <c r="D46" s="68">
        <v>2021</v>
      </c>
      <c r="E46" s="69">
        <f>SUM(F46:I46)</f>
        <v>0</v>
      </c>
      <c r="F46" s="69">
        <v>0</v>
      </c>
      <c r="G46" s="69">
        <v>0</v>
      </c>
      <c r="H46" s="69">
        <v>0</v>
      </c>
      <c r="I46" s="69">
        <v>0</v>
      </c>
      <c r="J46" s="147"/>
      <c r="K46" s="172"/>
      <c r="L46" s="150"/>
      <c r="M46" s="183"/>
      <c r="N46" s="170"/>
      <c r="O46" s="57">
        <v>2021</v>
      </c>
      <c r="P46" s="58">
        <f t="shared" ref="P46:P50" si="19">SUM(Q46:T46)</f>
        <v>0</v>
      </c>
      <c r="Q46" s="66">
        <v>0</v>
      </c>
      <c r="R46" s="58">
        <v>0</v>
      </c>
      <c r="S46" s="58">
        <v>0</v>
      </c>
      <c r="T46" s="66">
        <v>0</v>
      </c>
    </row>
    <row r="47" spans="1:20" s="60" customFormat="1" x14ac:dyDescent="0.2">
      <c r="A47" s="145"/>
      <c r="B47" s="167"/>
      <c r="C47" s="167"/>
      <c r="D47" s="68">
        <v>2022</v>
      </c>
      <c r="E47" s="69">
        <f>SUM(F47:I47)</f>
        <v>10500</v>
      </c>
      <c r="F47" s="69">
        <v>0</v>
      </c>
      <c r="G47" s="69">
        <v>0</v>
      </c>
      <c r="H47" s="69">
        <v>0</v>
      </c>
      <c r="I47" s="69">
        <v>10500</v>
      </c>
      <c r="J47" s="147"/>
      <c r="K47" s="172"/>
      <c r="L47" s="150"/>
      <c r="M47" s="183"/>
      <c r="N47" s="170"/>
      <c r="O47" s="57">
        <v>2022</v>
      </c>
      <c r="P47" s="65">
        <v>1037.51</v>
      </c>
      <c r="Q47" s="66">
        <v>0</v>
      </c>
      <c r="R47" s="66">
        <v>0</v>
      </c>
      <c r="S47" s="66">
        <v>0</v>
      </c>
      <c r="T47" s="67">
        <v>1037.51</v>
      </c>
    </row>
    <row r="48" spans="1:20" s="60" customFormat="1" ht="28.5" customHeight="1" x14ac:dyDescent="0.2">
      <c r="A48" s="145"/>
      <c r="B48" s="167"/>
      <c r="C48" s="167"/>
      <c r="D48" s="68">
        <v>2023</v>
      </c>
      <c r="E48" s="69">
        <f>SUM(F48:I48)</f>
        <v>647600</v>
      </c>
      <c r="F48" s="69">
        <v>0</v>
      </c>
      <c r="G48" s="69">
        <v>0</v>
      </c>
      <c r="H48" s="69">
        <v>0</v>
      </c>
      <c r="I48" s="69">
        <v>647600</v>
      </c>
      <c r="J48" s="147"/>
      <c r="K48" s="172"/>
      <c r="L48" s="150"/>
      <c r="M48" s="183"/>
      <c r="N48" s="170"/>
      <c r="O48" s="57">
        <v>2023</v>
      </c>
      <c r="P48" s="65">
        <f t="shared" si="19"/>
        <v>0</v>
      </c>
      <c r="Q48" s="67"/>
      <c r="R48" s="67"/>
      <c r="S48" s="67"/>
      <c r="T48" s="67"/>
    </row>
    <row r="49" spans="1:20" s="60" customFormat="1" ht="38.25" customHeight="1" x14ac:dyDescent="0.2">
      <c r="A49" s="145"/>
      <c r="B49" s="167"/>
      <c r="C49" s="167"/>
      <c r="D49" s="68">
        <v>2024</v>
      </c>
      <c r="E49" s="69">
        <f>SUM(F49:I49)</f>
        <v>276700</v>
      </c>
      <c r="F49" s="69">
        <v>0</v>
      </c>
      <c r="G49" s="69">
        <v>0</v>
      </c>
      <c r="H49" s="69">
        <v>0</v>
      </c>
      <c r="I49" s="69">
        <v>276700</v>
      </c>
      <c r="J49" s="147"/>
      <c r="K49" s="172"/>
      <c r="L49" s="150"/>
      <c r="M49" s="183"/>
      <c r="N49" s="170"/>
      <c r="O49" s="57">
        <v>2024</v>
      </c>
      <c r="P49" s="65">
        <f t="shared" si="19"/>
        <v>0</v>
      </c>
      <c r="Q49" s="73"/>
      <c r="R49" s="73"/>
      <c r="S49" s="73"/>
      <c r="T49" s="74"/>
    </row>
    <row r="50" spans="1:20" s="60" customFormat="1" ht="72.75" customHeight="1" x14ac:dyDescent="0.2">
      <c r="A50" s="146"/>
      <c r="B50" s="167"/>
      <c r="C50" s="167"/>
      <c r="D50" s="68">
        <v>2025</v>
      </c>
      <c r="E50" s="69">
        <f>SUM(F50:I50)</f>
        <v>0</v>
      </c>
      <c r="F50" s="69">
        <v>0</v>
      </c>
      <c r="G50" s="69">
        <v>0</v>
      </c>
      <c r="H50" s="69">
        <v>0</v>
      </c>
      <c r="I50" s="69">
        <v>0</v>
      </c>
      <c r="J50" s="149"/>
      <c r="K50" s="172"/>
      <c r="L50" s="151"/>
      <c r="M50" s="184"/>
      <c r="N50" s="170"/>
      <c r="O50" s="57">
        <v>2025</v>
      </c>
      <c r="P50" s="58">
        <f t="shared" si="19"/>
        <v>0</v>
      </c>
      <c r="Q50" s="73"/>
      <c r="R50" s="73"/>
      <c r="S50" s="73"/>
      <c r="T50" s="74"/>
    </row>
    <row r="51" spans="1:20" s="60" customFormat="1" ht="86.25" customHeight="1" x14ac:dyDescent="0.2">
      <c r="A51" s="177" t="s">
        <v>170</v>
      </c>
      <c r="B51" s="147" t="s">
        <v>22</v>
      </c>
      <c r="C51" s="148" t="s">
        <v>56</v>
      </c>
      <c r="D51" s="55" t="s">
        <v>3</v>
      </c>
      <c r="E51" s="56">
        <f>SUM(E52:E56)</f>
        <v>115096</v>
      </c>
      <c r="F51" s="56">
        <f>SUM(F52:F56)</f>
        <v>0</v>
      </c>
      <c r="G51" s="56">
        <f>SUM(G52:G56)</f>
        <v>0</v>
      </c>
      <c r="H51" s="56">
        <f>SUM(H52:H56)</f>
        <v>0</v>
      </c>
      <c r="I51" s="56">
        <f>SUM(I52:I56)</f>
        <v>115096</v>
      </c>
      <c r="J51" s="147" t="s">
        <v>211</v>
      </c>
      <c r="K51" s="179" t="s">
        <v>194</v>
      </c>
      <c r="L51" s="148" t="s">
        <v>187</v>
      </c>
      <c r="M51" s="152" t="s">
        <v>342</v>
      </c>
      <c r="N51" s="170" t="s">
        <v>358</v>
      </c>
      <c r="O51" s="57" t="s">
        <v>3</v>
      </c>
      <c r="P51" s="71">
        <f>SUM(P52:P56)</f>
        <v>52699.5</v>
      </c>
      <c r="Q51" s="71">
        <f t="shared" ref="Q51:T51" si="20">SUM(Q52:Q56)</f>
        <v>0</v>
      </c>
      <c r="R51" s="71">
        <f t="shared" si="20"/>
        <v>0</v>
      </c>
      <c r="S51" s="71">
        <f t="shared" si="20"/>
        <v>0</v>
      </c>
      <c r="T51" s="71">
        <f t="shared" si="20"/>
        <v>52699.5</v>
      </c>
    </row>
    <row r="52" spans="1:20" s="60" customFormat="1" ht="37.5" customHeight="1" x14ac:dyDescent="0.2">
      <c r="A52" s="145"/>
      <c r="B52" s="145"/>
      <c r="C52" s="145"/>
      <c r="D52" s="61">
        <v>2021</v>
      </c>
      <c r="E52" s="62">
        <f>SUM(F52:I52)</f>
        <v>115096</v>
      </c>
      <c r="F52" s="62">
        <v>0</v>
      </c>
      <c r="G52" s="62">
        <v>0</v>
      </c>
      <c r="H52" s="62">
        <v>0</v>
      </c>
      <c r="I52" s="62">
        <v>115096</v>
      </c>
      <c r="J52" s="147"/>
      <c r="K52" s="150"/>
      <c r="L52" s="150"/>
      <c r="M52" s="153"/>
      <c r="N52" s="170"/>
      <c r="O52" s="57">
        <v>2021</v>
      </c>
      <c r="P52" s="63">
        <f t="shared" ref="P52" si="21">SUM(Q52:T52)</f>
        <v>30000</v>
      </c>
      <c r="Q52" s="63">
        <v>0</v>
      </c>
      <c r="R52" s="63">
        <v>0</v>
      </c>
      <c r="S52" s="63">
        <v>0</v>
      </c>
      <c r="T52" s="64">
        <v>30000</v>
      </c>
    </row>
    <row r="53" spans="1:20" s="60" customFormat="1" ht="27.75" customHeight="1" x14ac:dyDescent="0.2">
      <c r="A53" s="145"/>
      <c r="B53" s="145"/>
      <c r="C53" s="145"/>
      <c r="D53" s="61">
        <v>2022</v>
      </c>
      <c r="E53" s="62">
        <f>SUM(F53:I53)</f>
        <v>0</v>
      </c>
      <c r="F53" s="62">
        <v>0</v>
      </c>
      <c r="G53" s="62">
        <v>0</v>
      </c>
      <c r="H53" s="62">
        <v>0</v>
      </c>
      <c r="I53" s="62">
        <v>0</v>
      </c>
      <c r="J53" s="147"/>
      <c r="K53" s="150"/>
      <c r="L53" s="150"/>
      <c r="M53" s="153"/>
      <c r="N53" s="170"/>
      <c r="O53" s="57">
        <v>2022</v>
      </c>
      <c r="P53" s="65">
        <v>22699.5</v>
      </c>
      <c r="Q53" s="66">
        <v>0</v>
      </c>
      <c r="R53" s="67">
        <v>0</v>
      </c>
      <c r="S53" s="66">
        <v>0</v>
      </c>
      <c r="T53" s="67">
        <f>P53</f>
        <v>22699.5</v>
      </c>
    </row>
    <row r="54" spans="1:20" s="60" customFormat="1" ht="27.75" customHeight="1" x14ac:dyDescent="0.2">
      <c r="A54" s="145"/>
      <c r="B54" s="145"/>
      <c r="C54" s="145"/>
      <c r="D54" s="61">
        <v>2023</v>
      </c>
      <c r="E54" s="62">
        <f>SUM(F54:I54)</f>
        <v>0</v>
      </c>
      <c r="F54" s="62">
        <v>0</v>
      </c>
      <c r="G54" s="62">
        <v>0</v>
      </c>
      <c r="H54" s="62">
        <v>0</v>
      </c>
      <c r="I54" s="62">
        <v>0</v>
      </c>
      <c r="J54" s="147"/>
      <c r="K54" s="150"/>
      <c r="L54" s="150"/>
      <c r="M54" s="153"/>
      <c r="N54" s="170"/>
      <c r="O54" s="57">
        <v>2023</v>
      </c>
      <c r="P54" s="65">
        <f t="shared" ref="P54:P56" si="22">SUM(Q54:T54)</f>
        <v>0</v>
      </c>
      <c r="Q54" s="67"/>
      <c r="R54" s="67"/>
      <c r="S54" s="67"/>
      <c r="T54" s="67">
        <v>0</v>
      </c>
    </row>
    <row r="55" spans="1:20" s="60" customFormat="1" ht="23.25" customHeight="1" x14ac:dyDescent="0.2">
      <c r="A55" s="145"/>
      <c r="B55" s="145"/>
      <c r="C55" s="145"/>
      <c r="D55" s="61">
        <v>2024</v>
      </c>
      <c r="E55" s="62">
        <f>SUM(F55:I55)</f>
        <v>0</v>
      </c>
      <c r="F55" s="62">
        <v>0</v>
      </c>
      <c r="G55" s="62">
        <v>0</v>
      </c>
      <c r="H55" s="62">
        <v>0</v>
      </c>
      <c r="I55" s="62">
        <v>0</v>
      </c>
      <c r="J55" s="147"/>
      <c r="K55" s="150"/>
      <c r="L55" s="150"/>
      <c r="M55" s="153"/>
      <c r="N55" s="170"/>
      <c r="O55" s="57">
        <v>2024</v>
      </c>
      <c r="P55" s="65">
        <f t="shared" si="22"/>
        <v>0</v>
      </c>
      <c r="Q55" s="67"/>
      <c r="R55" s="67"/>
      <c r="S55" s="67"/>
      <c r="T55" s="67">
        <v>0</v>
      </c>
    </row>
    <row r="56" spans="1:20" s="60" customFormat="1" ht="32.25" customHeight="1" x14ac:dyDescent="0.2">
      <c r="A56" s="145"/>
      <c r="B56" s="145"/>
      <c r="C56" s="145"/>
      <c r="D56" s="78">
        <v>2025</v>
      </c>
      <c r="E56" s="79">
        <f>SUM(F56:I56)</f>
        <v>0</v>
      </c>
      <c r="F56" s="79">
        <v>0</v>
      </c>
      <c r="G56" s="79">
        <v>0</v>
      </c>
      <c r="H56" s="79">
        <v>0</v>
      </c>
      <c r="I56" s="79">
        <v>0</v>
      </c>
      <c r="J56" s="147"/>
      <c r="K56" s="150"/>
      <c r="L56" s="150"/>
      <c r="M56" s="153"/>
      <c r="N56" s="170"/>
      <c r="O56" s="80">
        <v>2025</v>
      </c>
      <c r="P56" s="65">
        <f t="shared" si="22"/>
        <v>0</v>
      </c>
      <c r="Q56" s="67"/>
      <c r="R56" s="67"/>
      <c r="S56" s="67"/>
      <c r="T56" s="67">
        <v>0</v>
      </c>
    </row>
    <row r="57" spans="1:20" x14ac:dyDescent="0.2">
      <c r="A57" s="24" t="s">
        <v>24</v>
      </c>
      <c r="B57" s="221" t="s">
        <v>25</v>
      </c>
      <c r="C57" s="142"/>
      <c r="D57" s="142"/>
      <c r="E57" s="142"/>
      <c r="F57" s="142"/>
      <c r="G57" s="142"/>
      <c r="H57" s="142"/>
      <c r="I57" s="142"/>
      <c r="J57" s="142"/>
      <c r="K57" s="142"/>
      <c r="L57" s="142"/>
      <c r="M57" s="142"/>
      <c r="N57" s="219"/>
      <c r="O57" s="219"/>
      <c r="P57" s="219"/>
      <c r="Q57" s="219"/>
      <c r="R57" s="219"/>
      <c r="S57" s="219"/>
      <c r="T57" s="219"/>
    </row>
    <row r="58" spans="1:20" s="60" customFormat="1" ht="85.5" customHeight="1" x14ac:dyDescent="0.2">
      <c r="A58" s="144" t="s">
        <v>26</v>
      </c>
      <c r="B58" s="147" t="s">
        <v>151</v>
      </c>
      <c r="C58" s="148" t="s">
        <v>133</v>
      </c>
      <c r="D58" s="55" t="s">
        <v>3</v>
      </c>
      <c r="E58" s="56">
        <f>SUM(E59:E63)</f>
        <v>27786031</v>
      </c>
      <c r="F58" s="56">
        <f>SUM(F59:F63)</f>
        <v>0</v>
      </c>
      <c r="G58" s="56">
        <f>SUM(G59:G63)</f>
        <v>0</v>
      </c>
      <c r="H58" s="56">
        <f>SUM(H59:H63)</f>
        <v>0</v>
      </c>
      <c r="I58" s="56">
        <f>SUM(I59:I63)</f>
        <v>27786031</v>
      </c>
      <c r="J58" s="147" t="s">
        <v>212</v>
      </c>
      <c r="K58" s="148" t="s">
        <v>152</v>
      </c>
      <c r="L58" s="148" t="s">
        <v>189</v>
      </c>
      <c r="M58" s="152" t="s">
        <v>213</v>
      </c>
      <c r="N58" s="170" t="s">
        <v>359</v>
      </c>
      <c r="O58" s="68" t="s">
        <v>3</v>
      </c>
      <c r="P58" s="71">
        <f>SUM(P59:P63)</f>
        <v>2282279.9720000001</v>
      </c>
      <c r="Q58" s="71">
        <f t="shared" ref="Q58:T58" si="23">SUM(Q59:Q63)</f>
        <v>0</v>
      </c>
      <c r="R58" s="71">
        <f t="shared" si="23"/>
        <v>0</v>
      </c>
      <c r="S58" s="71">
        <f t="shared" si="23"/>
        <v>0</v>
      </c>
      <c r="T58" s="71">
        <f t="shared" si="23"/>
        <v>2282279.9720000001</v>
      </c>
    </row>
    <row r="59" spans="1:20" s="60" customFormat="1" x14ac:dyDescent="0.2">
      <c r="A59" s="145"/>
      <c r="B59" s="145"/>
      <c r="C59" s="145"/>
      <c r="D59" s="61">
        <v>2021</v>
      </c>
      <c r="E59" s="62">
        <f>F59+G59+H59+I59</f>
        <v>655077</v>
      </c>
      <c r="F59" s="62">
        <v>0</v>
      </c>
      <c r="G59" s="62">
        <v>0</v>
      </c>
      <c r="H59" s="62">
        <v>0</v>
      </c>
      <c r="I59" s="62">
        <f>480000+175077</f>
        <v>655077</v>
      </c>
      <c r="J59" s="147"/>
      <c r="K59" s="150"/>
      <c r="L59" s="150"/>
      <c r="M59" s="153"/>
      <c r="N59" s="170"/>
      <c r="O59" s="68">
        <v>2021</v>
      </c>
      <c r="P59" s="58">
        <v>899149.97199999995</v>
      </c>
      <c r="Q59" s="63">
        <v>0</v>
      </c>
      <c r="R59" s="58">
        <v>0</v>
      </c>
      <c r="S59" s="58">
        <v>0</v>
      </c>
      <c r="T59" s="58">
        <v>899149.97199999995</v>
      </c>
    </row>
    <row r="60" spans="1:20" s="60" customFormat="1" x14ac:dyDescent="0.2">
      <c r="A60" s="145"/>
      <c r="B60" s="145"/>
      <c r="C60" s="145"/>
      <c r="D60" s="61">
        <v>2022</v>
      </c>
      <c r="E60" s="62">
        <f t="shared" ref="E60:E63" si="24">F60+G60+H60+I60</f>
        <v>2103994</v>
      </c>
      <c r="F60" s="62">
        <v>0</v>
      </c>
      <c r="G60" s="62">
        <v>0</v>
      </c>
      <c r="H60" s="62">
        <v>0</v>
      </c>
      <c r="I60" s="62">
        <v>2103994</v>
      </c>
      <c r="J60" s="147"/>
      <c r="K60" s="150"/>
      <c r="L60" s="150"/>
      <c r="M60" s="153"/>
      <c r="N60" s="170"/>
      <c r="O60" s="68">
        <v>2022</v>
      </c>
      <c r="P60" s="65">
        <v>1383130</v>
      </c>
      <c r="Q60" s="66">
        <v>0</v>
      </c>
      <c r="R60" s="58">
        <v>0</v>
      </c>
      <c r="S60" s="58">
        <v>0</v>
      </c>
      <c r="T60" s="65">
        <v>1383130</v>
      </c>
    </row>
    <row r="61" spans="1:20" s="60" customFormat="1" ht="35.25" customHeight="1" x14ac:dyDescent="0.2">
      <c r="A61" s="145"/>
      <c r="B61" s="145"/>
      <c r="C61" s="145"/>
      <c r="D61" s="61">
        <v>2023</v>
      </c>
      <c r="E61" s="62">
        <f t="shared" si="24"/>
        <v>4755735</v>
      </c>
      <c r="F61" s="62">
        <v>0</v>
      </c>
      <c r="G61" s="62">
        <v>0</v>
      </c>
      <c r="H61" s="62">
        <v>0</v>
      </c>
      <c r="I61" s="62">
        <v>4755735</v>
      </c>
      <c r="J61" s="147"/>
      <c r="K61" s="150"/>
      <c r="L61" s="150"/>
      <c r="M61" s="153"/>
      <c r="N61" s="170"/>
      <c r="O61" s="68">
        <v>2023</v>
      </c>
      <c r="P61" s="65">
        <f t="shared" ref="P61:P63" si="25">SUM(Q61:T61)</f>
        <v>0</v>
      </c>
      <c r="Q61" s="86"/>
      <c r="R61" s="86"/>
      <c r="S61" s="86"/>
      <c r="T61" s="74"/>
    </row>
    <row r="62" spans="1:20" s="60" customFormat="1" ht="36.75" customHeight="1" x14ac:dyDescent="0.2">
      <c r="A62" s="145"/>
      <c r="B62" s="145"/>
      <c r="C62" s="145"/>
      <c r="D62" s="61">
        <v>2024</v>
      </c>
      <c r="E62" s="62">
        <f t="shared" si="24"/>
        <v>5643566</v>
      </c>
      <c r="F62" s="62">
        <v>0</v>
      </c>
      <c r="G62" s="62">
        <v>0</v>
      </c>
      <c r="H62" s="62">
        <v>0</v>
      </c>
      <c r="I62" s="62">
        <v>5643566</v>
      </c>
      <c r="J62" s="147"/>
      <c r="K62" s="150"/>
      <c r="L62" s="150"/>
      <c r="M62" s="153"/>
      <c r="N62" s="170"/>
      <c r="O62" s="68">
        <v>2024</v>
      </c>
      <c r="P62" s="65">
        <f t="shared" si="25"/>
        <v>0</v>
      </c>
      <c r="Q62" s="86"/>
      <c r="R62" s="86"/>
      <c r="S62" s="86"/>
      <c r="T62" s="74"/>
    </row>
    <row r="63" spans="1:20" s="60" customFormat="1" ht="54" customHeight="1" x14ac:dyDescent="0.2">
      <c r="A63" s="146"/>
      <c r="B63" s="146"/>
      <c r="C63" s="146"/>
      <c r="D63" s="61">
        <v>2025</v>
      </c>
      <c r="E63" s="62">
        <f t="shared" si="24"/>
        <v>14627659</v>
      </c>
      <c r="F63" s="62">
        <v>0</v>
      </c>
      <c r="G63" s="62">
        <v>0</v>
      </c>
      <c r="H63" s="62">
        <v>0</v>
      </c>
      <c r="I63" s="62">
        <f>5800134+8827525</f>
        <v>14627659</v>
      </c>
      <c r="J63" s="149"/>
      <c r="K63" s="151"/>
      <c r="L63" s="151"/>
      <c r="M63" s="153"/>
      <c r="N63" s="170"/>
      <c r="O63" s="68">
        <v>2025</v>
      </c>
      <c r="P63" s="65">
        <f t="shared" si="25"/>
        <v>0</v>
      </c>
      <c r="Q63" s="86"/>
      <c r="R63" s="86"/>
      <c r="S63" s="86"/>
      <c r="T63" s="74"/>
    </row>
    <row r="64" spans="1:20" s="60" customFormat="1" ht="84.75" customHeight="1" x14ac:dyDescent="0.2">
      <c r="A64" s="185" t="s">
        <v>27</v>
      </c>
      <c r="B64" s="186" t="s">
        <v>214</v>
      </c>
      <c r="C64" s="179" t="s">
        <v>9</v>
      </c>
      <c r="D64" s="61" t="s">
        <v>3</v>
      </c>
      <c r="E64" s="62">
        <f>SUM(E65:E69)</f>
        <v>685000</v>
      </c>
      <c r="F64" s="62">
        <f>SUM(F65:F69)</f>
        <v>15000</v>
      </c>
      <c r="G64" s="62">
        <f>SUM(G65:G69)</f>
        <v>170000</v>
      </c>
      <c r="H64" s="62">
        <f>SUM(H65:H69)</f>
        <v>0</v>
      </c>
      <c r="I64" s="62">
        <f>SUM(I65:I69)</f>
        <v>500000</v>
      </c>
      <c r="J64" s="178" t="s">
        <v>215</v>
      </c>
      <c r="K64" s="179" t="s">
        <v>106</v>
      </c>
      <c r="L64" s="187" t="s">
        <v>188</v>
      </c>
      <c r="M64" s="174" t="s">
        <v>216</v>
      </c>
      <c r="N64" s="170" t="s">
        <v>360</v>
      </c>
      <c r="O64" s="68" t="s">
        <v>3</v>
      </c>
      <c r="P64" s="71">
        <v>5800</v>
      </c>
      <c r="Q64" s="71">
        <v>5800</v>
      </c>
      <c r="R64" s="71">
        <v>5800</v>
      </c>
      <c r="S64" s="71">
        <v>5800</v>
      </c>
      <c r="T64" s="71">
        <v>5800</v>
      </c>
    </row>
    <row r="65" spans="1:20" s="60" customFormat="1" x14ac:dyDescent="0.2">
      <c r="A65" s="145"/>
      <c r="B65" s="145"/>
      <c r="C65" s="145"/>
      <c r="D65" s="61">
        <v>2021</v>
      </c>
      <c r="E65" s="62">
        <f>SUM(F65:I65)</f>
        <v>20000</v>
      </c>
      <c r="F65" s="62">
        <v>0</v>
      </c>
      <c r="G65" s="62">
        <v>0</v>
      </c>
      <c r="H65" s="62">
        <v>0</v>
      </c>
      <c r="I65" s="62">
        <v>20000</v>
      </c>
      <c r="J65" s="147"/>
      <c r="K65" s="150"/>
      <c r="L65" s="188"/>
      <c r="M65" s="190"/>
      <c r="N65" s="170"/>
      <c r="O65" s="68">
        <v>2021</v>
      </c>
      <c r="P65" s="58">
        <v>5800</v>
      </c>
      <c r="Q65" s="58">
        <v>0</v>
      </c>
      <c r="R65" s="58">
        <v>0</v>
      </c>
      <c r="S65" s="58">
        <v>0</v>
      </c>
      <c r="T65" s="58">
        <v>5800</v>
      </c>
    </row>
    <row r="66" spans="1:20" s="60" customFormat="1" ht="123.75" x14ac:dyDescent="0.2">
      <c r="A66" s="145"/>
      <c r="B66" s="145"/>
      <c r="C66" s="145"/>
      <c r="D66" s="61">
        <v>2022</v>
      </c>
      <c r="E66" s="62">
        <f>SUM(F66:I66)</f>
        <v>120000</v>
      </c>
      <c r="F66" s="62">
        <v>0</v>
      </c>
      <c r="G66" s="62">
        <v>0</v>
      </c>
      <c r="H66" s="62">
        <v>0</v>
      </c>
      <c r="I66" s="62">
        <v>120000</v>
      </c>
      <c r="J66" s="147"/>
      <c r="K66" s="150"/>
      <c r="L66" s="188"/>
      <c r="M66" s="190"/>
      <c r="N66" s="170"/>
      <c r="O66" s="68">
        <v>2022</v>
      </c>
      <c r="P66" s="65">
        <v>0</v>
      </c>
      <c r="Q66" s="66">
        <v>0</v>
      </c>
      <c r="R66" s="66">
        <v>0</v>
      </c>
      <c r="S66" s="66">
        <v>0</v>
      </c>
      <c r="T66" s="87" t="s">
        <v>332</v>
      </c>
    </row>
    <row r="67" spans="1:20" s="60" customFormat="1" x14ac:dyDescent="0.2">
      <c r="A67" s="145"/>
      <c r="B67" s="145"/>
      <c r="C67" s="145"/>
      <c r="D67" s="61">
        <v>2023</v>
      </c>
      <c r="E67" s="62">
        <f>SUM(F67:I67)</f>
        <v>185000</v>
      </c>
      <c r="F67" s="62">
        <v>5000</v>
      </c>
      <c r="G67" s="62">
        <v>60000</v>
      </c>
      <c r="H67" s="62">
        <v>0</v>
      </c>
      <c r="I67" s="62">
        <v>120000</v>
      </c>
      <c r="J67" s="147"/>
      <c r="K67" s="150"/>
      <c r="L67" s="188"/>
      <c r="M67" s="190"/>
      <c r="N67" s="170"/>
      <c r="O67" s="68">
        <v>2023</v>
      </c>
      <c r="P67" s="65">
        <v>0</v>
      </c>
      <c r="Q67" s="86"/>
      <c r="R67" s="86"/>
      <c r="S67" s="86"/>
      <c r="T67" s="74"/>
    </row>
    <row r="68" spans="1:20" s="60" customFormat="1" ht="19.5" customHeight="1" x14ac:dyDescent="0.2">
      <c r="A68" s="145"/>
      <c r="B68" s="145"/>
      <c r="C68" s="145"/>
      <c r="D68" s="61">
        <v>2024</v>
      </c>
      <c r="E68" s="62">
        <f t="shared" ref="E68:E95" si="26">SUM(F68:I68)</f>
        <v>185000</v>
      </c>
      <c r="F68" s="62">
        <v>5000</v>
      </c>
      <c r="G68" s="62">
        <v>60000</v>
      </c>
      <c r="H68" s="62">
        <v>0</v>
      </c>
      <c r="I68" s="62">
        <v>120000</v>
      </c>
      <c r="J68" s="147"/>
      <c r="K68" s="150"/>
      <c r="L68" s="188"/>
      <c r="M68" s="190"/>
      <c r="N68" s="170"/>
      <c r="O68" s="68">
        <v>2024</v>
      </c>
      <c r="P68" s="65">
        <v>0</v>
      </c>
      <c r="Q68" s="86"/>
      <c r="R68" s="86"/>
      <c r="S68" s="86"/>
      <c r="T68" s="88"/>
    </row>
    <row r="69" spans="1:20" s="60" customFormat="1" ht="22.5" customHeight="1" x14ac:dyDescent="0.2">
      <c r="A69" s="146"/>
      <c r="B69" s="146"/>
      <c r="C69" s="146"/>
      <c r="D69" s="61">
        <v>2025</v>
      </c>
      <c r="E69" s="62">
        <f>SUM(F69:I69)</f>
        <v>175000</v>
      </c>
      <c r="F69" s="62">
        <v>5000</v>
      </c>
      <c r="G69" s="62">
        <v>50000</v>
      </c>
      <c r="H69" s="62">
        <v>0</v>
      </c>
      <c r="I69" s="62">
        <v>120000</v>
      </c>
      <c r="J69" s="149"/>
      <c r="K69" s="151"/>
      <c r="L69" s="189"/>
      <c r="M69" s="190"/>
      <c r="N69" s="170"/>
      <c r="O69" s="68">
        <v>2025</v>
      </c>
      <c r="P69" s="65">
        <v>0</v>
      </c>
      <c r="Q69" s="86"/>
      <c r="R69" s="86"/>
      <c r="S69" s="86"/>
      <c r="T69" s="88"/>
    </row>
    <row r="70" spans="1:20" s="60" customFormat="1" ht="42.75" customHeight="1" x14ac:dyDescent="0.2">
      <c r="A70" s="185" t="s">
        <v>28</v>
      </c>
      <c r="B70" s="186" t="s">
        <v>217</v>
      </c>
      <c r="C70" s="179" t="s">
        <v>15</v>
      </c>
      <c r="D70" s="61" t="s">
        <v>3</v>
      </c>
      <c r="E70" s="62">
        <f>SUM(E71:E75)</f>
        <v>300000</v>
      </c>
      <c r="F70" s="62">
        <f>SUM(F71:F75)</f>
        <v>0</v>
      </c>
      <c r="G70" s="62">
        <f>SUM(G71:G75)</f>
        <v>0</v>
      </c>
      <c r="H70" s="62">
        <f>SUM(H71:H75)</f>
        <v>0</v>
      </c>
      <c r="I70" s="62">
        <f>SUM(I71:I75)</f>
        <v>300000</v>
      </c>
      <c r="J70" s="178" t="s">
        <v>218</v>
      </c>
      <c r="K70" s="179" t="s">
        <v>106</v>
      </c>
      <c r="L70" s="187" t="s">
        <v>189</v>
      </c>
      <c r="M70" s="174" t="s">
        <v>219</v>
      </c>
      <c r="N70" s="170" t="s">
        <v>361</v>
      </c>
      <c r="O70" s="68" t="s">
        <v>3</v>
      </c>
      <c r="P70" s="71">
        <v>370</v>
      </c>
      <c r="Q70" s="71">
        <v>370</v>
      </c>
      <c r="R70" s="71">
        <v>370</v>
      </c>
      <c r="S70" s="71">
        <v>370</v>
      </c>
      <c r="T70" s="71">
        <v>370</v>
      </c>
    </row>
    <row r="71" spans="1:20" s="60" customFormat="1" x14ac:dyDescent="0.2">
      <c r="A71" s="145"/>
      <c r="B71" s="145"/>
      <c r="C71" s="145"/>
      <c r="D71" s="61">
        <v>2021</v>
      </c>
      <c r="E71" s="62">
        <f>SUM(F71:I71)</f>
        <v>20000</v>
      </c>
      <c r="F71" s="62">
        <v>0</v>
      </c>
      <c r="G71" s="62">
        <v>0</v>
      </c>
      <c r="H71" s="62">
        <v>0</v>
      </c>
      <c r="I71" s="62">
        <v>20000</v>
      </c>
      <c r="J71" s="147"/>
      <c r="K71" s="150"/>
      <c r="L71" s="188"/>
      <c r="M71" s="190"/>
      <c r="N71" s="170"/>
      <c r="O71" s="68">
        <v>2021</v>
      </c>
      <c r="P71" s="58">
        <v>370</v>
      </c>
      <c r="Q71" s="58">
        <v>0</v>
      </c>
      <c r="R71" s="58">
        <v>0</v>
      </c>
      <c r="S71" s="58">
        <v>0</v>
      </c>
      <c r="T71" s="58">
        <v>370</v>
      </c>
    </row>
    <row r="72" spans="1:20" s="60" customFormat="1" ht="123.75" x14ac:dyDescent="0.2">
      <c r="A72" s="145"/>
      <c r="B72" s="145"/>
      <c r="C72" s="145"/>
      <c r="D72" s="61">
        <v>2022</v>
      </c>
      <c r="E72" s="62">
        <f>SUM(F72:I72)</f>
        <v>140000</v>
      </c>
      <c r="F72" s="62">
        <v>0</v>
      </c>
      <c r="G72" s="62">
        <v>0</v>
      </c>
      <c r="H72" s="62">
        <v>0</v>
      </c>
      <c r="I72" s="62">
        <v>140000</v>
      </c>
      <c r="J72" s="147"/>
      <c r="K72" s="150"/>
      <c r="L72" s="188"/>
      <c r="M72" s="190"/>
      <c r="N72" s="170"/>
      <c r="O72" s="68">
        <v>2022</v>
      </c>
      <c r="P72" s="65">
        <v>0</v>
      </c>
      <c r="Q72" s="66">
        <v>0</v>
      </c>
      <c r="R72" s="66">
        <v>0</v>
      </c>
      <c r="S72" s="66">
        <v>0</v>
      </c>
      <c r="T72" s="87" t="s">
        <v>332</v>
      </c>
    </row>
    <row r="73" spans="1:20" s="60" customFormat="1" x14ac:dyDescent="0.2">
      <c r="A73" s="145"/>
      <c r="B73" s="145"/>
      <c r="C73" s="145"/>
      <c r="D73" s="61">
        <v>2023</v>
      </c>
      <c r="E73" s="62">
        <f t="shared" si="26"/>
        <v>140000</v>
      </c>
      <c r="F73" s="62">
        <v>0</v>
      </c>
      <c r="G73" s="62">
        <v>0</v>
      </c>
      <c r="H73" s="62">
        <v>0</v>
      </c>
      <c r="I73" s="62">
        <v>140000</v>
      </c>
      <c r="J73" s="147"/>
      <c r="K73" s="150"/>
      <c r="L73" s="188"/>
      <c r="M73" s="190"/>
      <c r="N73" s="170"/>
      <c r="O73" s="68">
        <v>2023</v>
      </c>
      <c r="P73" s="65">
        <v>0</v>
      </c>
      <c r="Q73" s="86"/>
      <c r="R73" s="86"/>
      <c r="S73" s="86"/>
      <c r="T73" s="74"/>
    </row>
    <row r="74" spans="1:20" s="60" customFormat="1" x14ac:dyDescent="0.2">
      <c r="A74" s="145"/>
      <c r="B74" s="145"/>
      <c r="C74" s="145"/>
      <c r="D74" s="61">
        <v>2024</v>
      </c>
      <c r="E74" s="62">
        <f t="shared" si="26"/>
        <v>0</v>
      </c>
      <c r="F74" s="62">
        <v>0</v>
      </c>
      <c r="G74" s="62">
        <v>0</v>
      </c>
      <c r="H74" s="62">
        <v>0</v>
      </c>
      <c r="I74" s="62">
        <v>0</v>
      </c>
      <c r="J74" s="147"/>
      <c r="K74" s="150"/>
      <c r="L74" s="188"/>
      <c r="M74" s="190"/>
      <c r="N74" s="170"/>
      <c r="O74" s="68">
        <v>2024</v>
      </c>
      <c r="P74" s="65">
        <v>0</v>
      </c>
      <c r="Q74" s="86"/>
      <c r="R74" s="86"/>
      <c r="S74" s="86"/>
      <c r="T74" s="74"/>
    </row>
    <row r="75" spans="1:20" s="60" customFormat="1" ht="49.5" customHeight="1" x14ac:dyDescent="0.2">
      <c r="A75" s="146"/>
      <c r="B75" s="146"/>
      <c r="C75" s="146"/>
      <c r="D75" s="61">
        <v>2025</v>
      </c>
      <c r="E75" s="62">
        <f t="shared" si="26"/>
        <v>0</v>
      </c>
      <c r="F75" s="62">
        <v>0</v>
      </c>
      <c r="G75" s="62">
        <v>0</v>
      </c>
      <c r="H75" s="62">
        <v>0</v>
      </c>
      <c r="I75" s="62">
        <v>0</v>
      </c>
      <c r="J75" s="149"/>
      <c r="K75" s="151"/>
      <c r="L75" s="189"/>
      <c r="M75" s="190"/>
      <c r="N75" s="170"/>
      <c r="O75" s="68">
        <v>2025</v>
      </c>
      <c r="P75" s="65">
        <v>0</v>
      </c>
      <c r="Q75" s="86"/>
      <c r="R75" s="86"/>
      <c r="S75" s="86"/>
      <c r="T75" s="74"/>
    </row>
    <row r="76" spans="1:20" s="54" customFormat="1" ht="91.5" customHeight="1" x14ac:dyDescent="0.2">
      <c r="A76" s="191" t="s">
        <v>29</v>
      </c>
      <c r="B76" s="194" t="s">
        <v>171</v>
      </c>
      <c r="C76" s="195">
        <v>2022</v>
      </c>
      <c r="D76" s="19" t="s">
        <v>3</v>
      </c>
      <c r="E76" s="20">
        <f>SUM(E77:E81)</f>
        <v>2624.96</v>
      </c>
      <c r="F76" s="20">
        <f>SUM(F77:F81)</f>
        <v>624.96</v>
      </c>
      <c r="G76" s="20">
        <f>SUM(G77:G81)</f>
        <v>0</v>
      </c>
      <c r="H76" s="20">
        <f>SUM(H77:H81)</f>
        <v>0</v>
      </c>
      <c r="I76" s="20">
        <f>SUM(I77:I81)</f>
        <v>2000</v>
      </c>
      <c r="J76" s="194" t="s">
        <v>220</v>
      </c>
      <c r="K76" s="195" t="s">
        <v>106</v>
      </c>
      <c r="L76" s="195" t="s">
        <v>111</v>
      </c>
      <c r="M76" s="212" t="s">
        <v>221</v>
      </c>
      <c r="N76" s="225" t="s">
        <v>362</v>
      </c>
      <c r="O76" s="22" t="s">
        <v>3</v>
      </c>
      <c r="P76" s="23">
        <f>SUM(P77,P78,P79,P80,P81)</f>
        <v>3417.5299999999997</v>
      </c>
      <c r="Q76" s="23">
        <f>SUM(Q77,Q78,Q79,Q80)</f>
        <v>1317.03</v>
      </c>
      <c r="R76" s="23">
        <f t="shared" ref="R76:T76" si="27">SUM(R77,R78,R79,R80)</f>
        <v>0</v>
      </c>
      <c r="S76" s="23">
        <f t="shared" si="27"/>
        <v>0</v>
      </c>
      <c r="T76" s="23">
        <f t="shared" si="27"/>
        <v>2100.5</v>
      </c>
    </row>
    <row r="77" spans="1:20" s="54" customFormat="1" x14ac:dyDescent="0.2">
      <c r="A77" s="192"/>
      <c r="B77" s="192"/>
      <c r="C77" s="192"/>
      <c r="D77" s="19">
        <v>2021</v>
      </c>
      <c r="E77" s="20">
        <f t="shared" si="26"/>
        <v>2000</v>
      </c>
      <c r="F77" s="20">
        <v>0</v>
      </c>
      <c r="G77" s="20">
        <v>0</v>
      </c>
      <c r="H77" s="20">
        <v>0</v>
      </c>
      <c r="I77" s="20">
        <v>2000</v>
      </c>
      <c r="J77" s="196"/>
      <c r="K77" s="198"/>
      <c r="L77" s="198"/>
      <c r="M77" s="157"/>
      <c r="N77" s="225"/>
      <c r="O77" s="22">
        <v>2021</v>
      </c>
      <c r="P77" s="18">
        <v>2000</v>
      </c>
      <c r="Q77" s="18">
        <v>0</v>
      </c>
      <c r="R77" s="18">
        <v>0</v>
      </c>
      <c r="S77" s="18">
        <v>0</v>
      </c>
      <c r="T77" s="18">
        <v>2000</v>
      </c>
    </row>
    <row r="78" spans="1:20" s="54" customFormat="1" x14ac:dyDescent="0.2">
      <c r="A78" s="192"/>
      <c r="B78" s="192"/>
      <c r="C78" s="192"/>
      <c r="D78" s="19">
        <v>2022</v>
      </c>
      <c r="E78" s="20">
        <f t="shared" si="26"/>
        <v>624.96</v>
      </c>
      <c r="F78" s="20">
        <v>624.96</v>
      </c>
      <c r="G78" s="20">
        <v>0</v>
      </c>
      <c r="H78" s="20">
        <v>0</v>
      </c>
      <c r="I78" s="20">
        <v>0</v>
      </c>
      <c r="J78" s="196"/>
      <c r="K78" s="198"/>
      <c r="L78" s="198"/>
      <c r="M78" s="157"/>
      <c r="N78" s="225"/>
      <c r="O78" s="22">
        <v>2022</v>
      </c>
      <c r="P78" s="13">
        <f>Q78+R78+S78+T78</f>
        <v>1417.53</v>
      </c>
      <c r="Q78" s="18">
        <v>1317.03</v>
      </c>
      <c r="R78" s="18">
        <v>0</v>
      </c>
      <c r="S78" s="18">
        <v>0</v>
      </c>
      <c r="T78" s="89">
        <v>100.5</v>
      </c>
    </row>
    <row r="79" spans="1:20" s="54" customFormat="1" x14ac:dyDescent="0.2">
      <c r="A79" s="192"/>
      <c r="B79" s="192"/>
      <c r="C79" s="192"/>
      <c r="D79" s="19">
        <v>2023</v>
      </c>
      <c r="E79" s="20">
        <f t="shared" si="26"/>
        <v>0</v>
      </c>
      <c r="F79" s="20">
        <v>0</v>
      </c>
      <c r="G79" s="20">
        <v>0</v>
      </c>
      <c r="H79" s="20">
        <v>0</v>
      </c>
      <c r="I79" s="20">
        <v>0</v>
      </c>
      <c r="J79" s="196"/>
      <c r="K79" s="198"/>
      <c r="L79" s="198"/>
      <c r="M79" s="157"/>
      <c r="N79" s="225"/>
      <c r="O79" s="22">
        <v>2023</v>
      </c>
      <c r="P79" s="13">
        <v>0</v>
      </c>
      <c r="Q79" s="53"/>
      <c r="R79" s="53"/>
      <c r="S79" s="53"/>
      <c r="T79" s="53"/>
    </row>
    <row r="80" spans="1:20" s="54" customFormat="1" x14ac:dyDescent="0.2">
      <c r="A80" s="192"/>
      <c r="B80" s="192"/>
      <c r="C80" s="192"/>
      <c r="D80" s="19">
        <v>2024</v>
      </c>
      <c r="E80" s="20">
        <f t="shared" si="26"/>
        <v>0</v>
      </c>
      <c r="F80" s="20">
        <v>0</v>
      </c>
      <c r="G80" s="20">
        <v>0</v>
      </c>
      <c r="H80" s="20">
        <v>0</v>
      </c>
      <c r="I80" s="20">
        <v>0</v>
      </c>
      <c r="J80" s="196"/>
      <c r="K80" s="198"/>
      <c r="L80" s="198"/>
      <c r="M80" s="157"/>
      <c r="N80" s="225"/>
      <c r="O80" s="22">
        <v>2024</v>
      </c>
      <c r="P80" s="13">
        <v>0</v>
      </c>
      <c r="Q80" s="53"/>
      <c r="R80" s="53"/>
      <c r="S80" s="53"/>
      <c r="T80" s="53"/>
    </row>
    <row r="81" spans="1:20" s="54" customFormat="1" ht="24" customHeight="1" x14ac:dyDescent="0.2">
      <c r="A81" s="193"/>
      <c r="B81" s="193"/>
      <c r="C81" s="193"/>
      <c r="D81" s="19">
        <v>2025</v>
      </c>
      <c r="E81" s="20">
        <f t="shared" si="26"/>
        <v>0</v>
      </c>
      <c r="F81" s="20">
        <v>0</v>
      </c>
      <c r="G81" s="20">
        <v>0</v>
      </c>
      <c r="H81" s="20">
        <v>0</v>
      </c>
      <c r="I81" s="20">
        <v>0</v>
      </c>
      <c r="J81" s="197"/>
      <c r="K81" s="199"/>
      <c r="L81" s="199"/>
      <c r="M81" s="161"/>
      <c r="N81" s="225"/>
      <c r="O81" s="22">
        <v>2025</v>
      </c>
      <c r="P81" s="32">
        <v>0</v>
      </c>
      <c r="Q81" s="53"/>
      <c r="R81" s="53"/>
      <c r="S81" s="53"/>
      <c r="T81" s="53"/>
    </row>
    <row r="82" spans="1:20" s="90" customFormat="1" ht="27.75" customHeight="1" x14ac:dyDescent="0.2">
      <c r="A82" s="185" t="s">
        <v>30</v>
      </c>
      <c r="B82" s="186" t="s">
        <v>32</v>
      </c>
      <c r="C82" s="179" t="s">
        <v>56</v>
      </c>
      <c r="D82" s="61" t="s">
        <v>3</v>
      </c>
      <c r="E82" s="62">
        <f>SUM(E83:E87)</f>
        <v>34298</v>
      </c>
      <c r="F82" s="62">
        <f>SUM(F83:F87)</f>
        <v>0</v>
      </c>
      <c r="G82" s="62">
        <f>SUM(G83:G87)</f>
        <v>0</v>
      </c>
      <c r="H82" s="62">
        <f>SUM(H83:H87)</f>
        <v>0</v>
      </c>
      <c r="I82" s="62">
        <f>SUM(I83:I87)</f>
        <v>34298</v>
      </c>
      <c r="J82" s="178" t="s">
        <v>222</v>
      </c>
      <c r="K82" s="179" t="s">
        <v>195</v>
      </c>
      <c r="L82" s="179" t="s">
        <v>190</v>
      </c>
      <c r="M82" s="175" t="s">
        <v>343</v>
      </c>
      <c r="N82" s="170" t="s">
        <v>363</v>
      </c>
      <c r="O82" s="68" t="s">
        <v>3</v>
      </c>
      <c r="P82" s="71">
        <f>SUM(P83:P87)</f>
        <v>27400</v>
      </c>
      <c r="Q82" s="71">
        <f t="shared" ref="Q82:T82" si="28">SUM(Q83:Q87)</f>
        <v>0</v>
      </c>
      <c r="R82" s="71">
        <f t="shared" si="28"/>
        <v>0</v>
      </c>
      <c r="S82" s="71">
        <f t="shared" si="28"/>
        <v>0</v>
      </c>
      <c r="T82" s="71">
        <f t="shared" si="28"/>
        <v>27400</v>
      </c>
    </row>
    <row r="83" spans="1:20" s="90" customFormat="1" ht="45" customHeight="1" x14ac:dyDescent="0.2">
      <c r="A83" s="145"/>
      <c r="B83" s="145"/>
      <c r="C83" s="145"/>
      <c r="D83" s="61">
        <v>2021</v>
      </c>
      <c r="E83" s="62">
        <f>SUM(F83:I83)</f>
        <v>34298</v>
      </c>
      <c r="F83" s="62">
        <v>0</v>
      </c>
      <c r="G83" s="62">
        <v>0</v>
      </c>
      <c r="H83" s="62">
        <v>0</v>
      </c>
      <c r="I83" s="62">
        <v>34298</v>
      </c>
      <c r="J83" s="147"/>
      <c r="K83" s="150"/>
      <c r="L83" s="150"/>
      <c r="M83" s="153"/>
      <c r="N83" s="170"/>
      <c r="O83" s="68">
        <v>2021</v>
      </c>
      <c r="P83" s="58">
        <f t="shared" ref="P83:P105" si="29">SUM(Q83:T83)</f>
        <v>27400</v>
      </c>
      <c r="Q83" s="58">
        <v>0</v>
      </c>
      <c r="R83" s="58">
        <v>0</v>
      </c>
      <c r="S83" s="58">
        <v>0</v>
      </c>
      <c r="T83" s="58">
        <v>27400</v>
      </c>
    </row>
    <row r="84" spans="1:20" s="90" customFormat="1" ht="40.5" customHeight="1" x14ac:dyDescent="0.2">
      <c r="A84" s="145"/>
      <c r="B84" s="145"/>
      <c r="C84" s="145"/>
      <c r="D84" s="61">
        <v>2022</v>
      </c>
      <c r="E84" s="62">
        <f t="shared" si="26"/>
        <v>0</v>
      </c>
      <c r="F84" s="62">
        <v>0</v>
      </c>
      <c r="G84" s="62">
        <v>0</v>
      </c>
      <c r="H84" s="62">
        <v>0</v>
      </c>
      <c r="I84" s="62">
        <v>0</v>
      </c>
      <c r="J84" s="147"/>
      <c r="K84" s="150"/>
      <c r="L84" s="150"/>
      <c r="M84" s="153"/>
      <c r="N84" s="170"/>
      <c r="O84" s="68">
        <v>2022</v>
      </c>
      <c r="P84" s="65">
        <f t="shared" si="29"/>
        <v>0</v>
      </c>
      <c r="Q84" s="58">
        <v>0</v>
      </c>
      <c r="R84" s="58">
        <v>0</v>
      </c>
      <c r="S84" s="58">
        <v>0</v>
      </c>
      <c r="T84" s="58">
        <v>0</v>
      </c>
    </row>
    <row r="85" spans="1:20" s="90" customFormat="1" ht="27" customHeight="1" x14ac:dyDescent="0.2">
      <c r="A85" s="145"/>
      <c r="B85" s="145"/>
      <c r="C85" s="145"/>
      <c r="D85" s="61">
        <v>2023</v>
      </c>
      <c r="E85" s="62">
        <f t="shared" si="26"/>
        <v>0</v>
      </c>
      <c r="F85" s="62">
        <v>0</v>
      </c>
      <c r="G85" s="62">
        <v>0</v>
      </c>
      <c r="H85" s="62">
        <v>0</v>
      </c>
      <c r="I85" s="62">
        <v>0</v>
      </c>
      <c r="J85" s="147"/>
      <c r="K85" s="150"/>
      <c r="L85" s="150"/>
      <c r="M85" s="153"/>
      <c r="N85" s="170"/>
      <c r="O85" s="68">
        <v>2023</v>
      </c>
      <c r="P85" s="65">
        <f t="shared" si="29"/>
        <v>0</v>
      </c>
      <c r="Q85" s="86"/>
      <c r="R85" s="86"/>
      <c r="S85" s="86"/>
      <c r="T85" s="86"/>
    </row>
    <row r="86" spans="1:20" s="90" customFormat="1" ht="43.5" customHeight="1" x14ac:dyDescent="0.2">
      <c r="A86" s="145"/>
      <c r="B86" s="145"/>
      <c r="C86" s="145"/>
      <c r="D86" s="61">
        <v>2024</v>
      </c>
      <c r="E86" s="62">
        <f t="shared" si="26"/>
        <v>0</v>
      </c>
      <c r="F86" s="62">
        <v>0</v>
      </c>
      <c r="G86" s="62">
        <v>0</v>
      </c>
      <c r="H86" s="62">
        <v>0</v>
      </c>
      <c r="I86" s="62">
        <v>0</v>
      </c>
      <c r="J86" s="147"/>
      <c r="K86" s="150"/>
      <c r="L86" s="150"/>
      <c r="M86" s="153"/>
      <c r="N86" s="170"/>
      <c r="O86" s="68">
        <v>2024</v>
      </c>
      <c r="P86" s="65">
        <f t="shared" si="29"/>
        <v>0</v>
      </c>
      <c r="Q86" s="86"/>
      <c r="R86" s="86"/>
      <c r="S86" s="86"/>
      <c r="T86" s="86"/>
    </row>
    <row r="87" spans="1:20" s="90" customFormat="1" ht="52.5" customHeight="1" x14ac:dyDescent="0.2">
      <c r="A87" s="146"/>
      <c r="B87" s="146"/>
      <c r="C87" s="146"/>
      <c r="D87" s="61">
        <v>2025</v>
      </c>
      <c r="E87" s="62">
        <f t="shared" si="26"/>
        <v>0</v>
      </c>
      <c r="F87" s="62">
        <v>0</v>
      </c>
      <c r="G87" s="62">
        <v>0</v>
      </c>
      <c r="H87" s="62">
        <v>0</v>
      </c>
      <c r="I87" s="62">
        <v>0</v>
      </c>
      <c r="J87" s="149"/>
      <c r="K87" s="151"/>
      <c r="L87" s="151"/>
      <c r="M87" s="154"/>
      <c r="N87" s="170"/>
      <c r="O87" s="68">
        <v>2025</v>
      </c>
      <c r="P87" s="65">
        <f t="shared" si="29"/>
        <v>0</v>
      </c>
      <c r="Q87" s="86"/>
      <c r="R87" s="86"/>
      <c r="S87" s="86"/>
      <c r="T87" s="86"/>
    </row>
    <row r="88" spans="1:20" s="60" customFormat="1" ht="87" customHeight="1" x14ac:dyDescent="0.2">
      <c r="A88" s="177" t="s">
        <v>31</v>
      </c>
      <c r="B88" s="186" t="s">
        <v>223</v>
      </c>
      <c r="C88" s="179" t="s">
        <v>56</v>
      </c>
      <c r="D88" s="61" t="s">
        <v>3</v>
      </c>
      <c r="E88" s="62">
        <f>SUM(E89:E93)</f>
        <v>27467</v>
      </c>
      <c r="F88" s="62">
        <f>SUM(F89:F93)</f>
        <v>0</v>
      </c>
      <c r="G88" s="62">
        <f>SUM(G89:G93)</f>
        <v>0</v>
      </c>
      <c r="H88" s="62">
        <f>SUM(H89:H93)</f>
        <v>0</v>
      </c>
      <c r="I88" s="62">
        <f>SUM(I89:I93)</f>
        <v>27467</v>
      </c>
      <c r="J88" s="178" t="s">
        <v>224</v>
      </c>
      <c r="K88" s="179" t="s">
        <v>196</v>
      </c>
      <c r="L88" s="179" t="s">
        <v>191</v>
      </c>
      <c r="M88" s="175" t="s">
        <v>344</v>
      </c>
      <c r="N88" s="226" t="s">
        <v>364</v>
      </c>
      <c r="O88" s="68" t="s">
        <v>3</v>
      </c>
      <c r="P88" s="71">
        <f>SUM(P89:P93)</f>
        <v>26738</v>
      </c>
      <c r="Q88" s="71">
        <f t="shared" ref="Q88:T88" si="30">SUM(Q89:Q93)</f>
        <v>0</v>
      </c>
      <c r="R88" s="71">
        <f t="shared" si="30"/>
        <v>0</v>
      </c>
      <c r="S88" s="71">
        <f t="shared" si="30"/>
        <v>0</v>
      </c>
      <c r="T88" s="71">
        <f t="shared" si="30"/>
        <v>26738</v>
      </c>
    </row>
    <row r="89" spans="1:20" s="60" customFormat="1" x14ac:dyDescent="0.2">
      <c r="A89" s="145"/>
      <c r="B89" s="145"/>
      <c r="C89" s="145"/>
      <c r="D89" s="61">
        <v>2021</v>
      </c>
      <c r="E89" s="62">
        <f t="shared" si="26"/>
        <v>27467</v>
      </c>
      <c r="F89" s="62">
        <v>0</v>
      </c>
      <c r="G89" s="62">
        <v>0</v>
      </c>
      <c r="H89" s="62">
        <v>0</v>
      </c>
      <c r="I89" s="62">
        <v>27467</v>
      </c>
      <c r="J89" s="147"/>
      <c r="K89" s="150"/>
      <c r="L89" s="150"/>
      <c r="M89" s="153"/>
      <c r="N89" s="227"/>
      <c r="O89" s="68">
        <v>2021</v>
      </c>
      <c r="P89" s="58">
        <v>22000</v>
      </c>
      <c r="Q89" s="58">
        <v>0</v>
      </c>
      <c r="R89" s="58">
        <v>0</v>
      </c>
      <c r="S89" s="58">
        <v>0</v>
      </c>
      <c r="T89" s="58">
        <v>22000</v>
      </c>
    </row>
    <row r="90" spans="1:20" s="60" customFormat="1" ht="44.25" customHeight="1" x14ac:dyDescent="0.2">
      <c r="A90" s="145"/>
      <c r="B90" s="145"/>
      <c r="C90" s="145"/>
      <c r="D90" s="61">
        <v>2022</v>
      </c>
      <c r="E90" s="62">
        <f t="shared" si="26"/>
        <v>0</v>
      </c>
      <c r="F90" s="62">
        <v>0</v>
      </c>
      <c r="G90" s="62">
        <v>0</v>
      </c>
      <c r="H90" s="62">
        <v>0</v>
      </c>
      <c r="I90" s="62">
        <v>0</v>
      </c>
      <c r="J90" s="147"/>
      <c r="K90" s="150"/>
      <c r="L90" s="150"/>
      <c r="M90" s="153"/>
      <c r="N90" s="227"/>
      <c r="O90" s="68">
        <v>2022</v>
      </c>
      <c r="P90" s="65">
        <v>4738</v>
      </c>
      <c r="Q90" s="58">
        <v>0</v>
      </c>
      <c r="R90" s="65">
        <v>0</v>
      </c>
      <c r="S90" s="58">
        <v>0</v>
      </c>
      <c r="T90" s="65">
        <v>4738</v>
      </c>
    </row>
    <row r="91" spans="1:20" s="60" customFormat="1" ht="80.25" customHeight="1" x14ac:dyDescent="0.2">
      <c r="A91" s="145"/>
      <c r="B91" s="145"/>
      <c r="C91" s="145"/>
      <c r="D91" s="61">
        <v>2023</v>
      </c>
      <c r="E91" s="62">
        <f t="shared" si="26"/>
        <v>0</v>
      </c>
      <c r="F91" s="62">
        <v>0</v>
      </c>
      <c r="G91" s="62">
        <v>0</v>
      </c>
      <c r="H91" s="62">
        <v>0</v>
      </c>
      <c r="I91" s="62">
        <v>0</v>
      </c>
      <c r="J91" s="147"/>
      <c r="K91" s="150"/>
      <c r="L91" s="150"/>
      <c r="M91" s="153"/>
      <c r="N91" s="227"/>
      <c r="O91" s="68">
        <v>2023</v>
      </c>
      <c r="P91" s="65">
        <f t="shared" ref="P91:P93" si="31">SUM(Q91:T91)</f>
        <v>0</v>
      </c>
      <c r="Q91" s="86"/>
      <c r="R91" s="86"/>
      <c r="S91" s="86"/>
      <c r="T91" s="74"/>
    </row>
    <row r="92" spans="1:20" s="60" customFormat="1" ht="75.75" customHeight="1" x14ac:dyDescent="0.2">
      <c r="A92" s="145"/>
      <c r="B92" s="145"/>
      <c r="C92" s="145"/>
      <c r="D92" s="61">
        <v>2024</v>
      </c>
      <c r="E92" s="62">
        <f t="shared" si="26"/>
        <v>0</v>
      </c>
      <c r="F92" s="62">
        <v>0</v>
      </c>
      <c r="G92" s="62">
        <v>0</v>
      </c>
      <c r="H92" s="62">
        <v>0</v>
      </c>
      <c r="I92" s="62">
        <v>0</v>
      </c>
      <c r="J92" s="147"/>
      <c r="K92" s="150"/>
      <c r="L92" s="150"/>
      <c r="M92" s="153"/>
      <c r="N92" s="227"/>
      <c r="O92" s="68">
        <v>2024</v>
      </c>
      <c r="P92" s="65">
        <f t="shared" si="31"/>
        <v>0</v>
      </c>
      <c r="Q92" s="86"/>
      <c r="R92" s="86"/>
      <c r="S92" s="86"/>
      <c r="T92" s="74"/>
    </row>
    <row r="93" spans="1:20" s="60" customFormat="1" ht="389.25" customHeight="1" x14ac:dyDescent="0.2">
      <c r="A93" s="146"/>
      <c r="B93" s="146"/>
      <c r="C93" s="146"/>
      <c r="D93" s="61">
        <v>2025</v>
      </c>
      <c r="E93" s="62">
        <f t="shared" si="26"/>
        <v>0</v>
      </c>
      <c r="F93" s="62">
        <v>0</v>
      </c>
      <c r="G93" s="62">
        <v>0</v>
      </c>
      <c r="H93" s="62">
        <v>0</v>
      </c>
      <c r="I93" s="62">
        <v>0</v>
      </c>
      <c r="J93" s="149"/>
      <c r="K93" s="151"/>
      <c r="L93" s="151"/>
      <c r="M93" s="154"/>
      <c r="N93" s="169"/>
      <c r="O93" s="68">
        <v>2025</v>
      </c>
      <c r="P93" s="65">
        <f t="shared" si="31"/>
        <v>0</v>
      </c>
      <c r="Q93" s="86"/>
      <c r="R93" s="86"/>
      <c r="S93" s="86"/>
      <c r="T93" s="74"/>
    </row>
    <row r="94" spans="1:20" s="60" customFormat="1" ht="63" customHeight="1" x14ac:dyDescent="0.2">
      <c r="A94" s="177" t="s">
        <v>33</v>
      </c>
      <c r="B94" s="186" t="s">
        <v>34</v>
      </c>
      <c r="C94" s="179" t="s">
        <v>56</v>
      </c>
      <c r="D94" s="61" t="s">
        <v>3</v>
      </c>
      <c r="E94" s="62">
        <f>SUM(E95:E99)</f>
        <v>43500</v>
      </c>
      <c r="F94" s="62">
        <f>SUM(F95:F99)</f>
        <v>0</v>
      </c>
      <c r="G94" s="62">
        <f>SUM(G95:G99)</f>
        <v>0</v>
      </c>
      <c r="H94" s="62">
        <f>SUM(H95:H99)</f>
        <v>0</v>
      </c>
      <c r="I94" s="62">
        <f>SUM(I95:I99)</f>
        <v>43500</v>
      </c>
      <c r="J94" s="178" t="s">
        <v>225</v>
      </c>
      <c r="K94" s="179" t="s">
        <v>197</v>
      </c>
      <c r="L94" s="179" t="s">
        <v>191</v>
      </c>
      <c r="M94" s="175" t="s">
        <v>349</v>
      </c>
      <c r="N94" s="170" t="s">
        <v>365</v>
      </c>
      <c r="O94" s="68" t="s">
        <v>3</v>
      </c>
      <c r="P94" s="71">
        <f>SUM(P95:P99)</f>
        <v>30000</v>
      </c>
      <c r="Q94" s="71">
        <f t="shared" ref="Q94:T94" si="32">SUM(Q95:Q99)</f>
        <v>0</v>
      </c>
      <c r="R94" s="71">
        <f t="shared" si="32"/>
        <v>0</v>
      </c>
      <c r="S94" s="71">
        <f t="shared" si="32"/>
        <v>0</v>
      </c>
      <c r="T94" s="71">
        <f t="shared" si="32"/>
        <v>30000</v>
      </c>
    </row>
    <row r="95" spans="1:20" s="60" customFormat="1" x14ac:dyDescent="0.2">
      <c r="A95" s="145"/>
      <c r="B95" s="145"/>
      <c r="C95" s="145"/>
      <c r="D95" s="61">
        <v>2021</v>
      </c>
      <c r="E95" s="62">
        <f t="shared" si="26"/>
        <v>43500</v>
      </c>
      <c r="F95" s="62">
        <v>0</v>
      </c>
      <c r="G95" s="62">
        <v>0</v>
      </c>
      <c r="H95" s="62">
        <v>0</v>
      </c>
      <c r="I95" s="62">
        <v>43500</v>
      </c>
      <c r="J95" s="147"/>
      <c r="K95" s="150"/>
      <c r="L95" s="150"/>
      <c r="M95" s="153"/>
      <c r="N95" s="170"/>
      <c r="O95" s="68">
        <v>2021</v>
      </c>
      <c r="P95" s="58">
        <f t="shared" si="29"/>
        <v>30000</v>
      </c>
      <c r="Q95" s="58">
        <v>0</v>
      </c>
      <c r="R95" s="58">
        <v>0</v>
      </c>
      <c r="S95" s="58">
        <v>0</v>
      </c>
      <c r="T95" s="58">
        <v>30000</v>
      </c>
    </row>
    <row r="96" spans="1:20" s="60" customFormat="1" x14ac:dyDescent="0.2">
      <c r="A96" s="145"/>
      <c r="B96" s="145"/>
      <c r="C96" s="145"/>
      <c r="D96" s="61">
        <v>2022</v>
      </c>
      <c r="E96" s="62">
        <v>0</v>
      </c>
      <c r="F96" s="62">
        <v>0</v>
      </c>
      <c r="G96" s="62">
        <v>0</v>
      </c>
      <c r="H96" s="62">
        <v>0</v>
      </c>
      <c r="I96" s="62">
        <v>0</v>
      </c>
      <c r="J96" s="147"/>
      <c r="K96" s="150"/>
      <c r="L96" s="150"/>
      <c r="M96" s="153"/>
      <c r="N96" s="170"/>
      <c r="O96" s="68">
        <v>2022</v>
      </c>
      <c r="P96" s="65">
        <f t="shared" si="29"/>
        <v>0</v>
      </c>
      <c r="Q96" s="66">
        <v>0</v>
      </c>
      <c r="R96" s="66">
        <v>0</v>
      </c>
      <c r="S96" s="66">
        <v>0</v>
      </c>
      <c r="T96" s="66">
        <v>0</v>
      </c>
    </row>
    <row r="97" spans="1:20" s="60" customFormat="1" ht="48.75" customHeight="1" x14ac:dyDescent="0.2">
      <c r="A97" s="145"/>
      <c r="B97" s="145"/>
      <c r="C97" s="145"/>
      <c r="D97" s="61">
        <v>2023</v>
      </c>
      <c r="E97" s="62">
        <v>0</v>
      </c>
      <c r="F97" s="62">
        <v>0</v>
      </c>
      <c r="G97" s="62">
        <v>0</v>
      </c>
      <c r="H97" s="62">
        <v>0</v>
      </c>
      <c r="I97" s="62">
        <v>0</v>
      </c>
      <c r="J97" s="147"/>
      <c r="K97" s="150"/>
      <c r="L97" s="150"/>
      <c r="M97" s="153"/>
      <c r="N97" s="170"/>
      <c r="O97" s="68">
        <v>2023</v>
      </c>
      <c r="P97" s="65">
        <f t="shared" si="29"/>
        <v>0</v>
      </c>
      <c r="Q97" s="86"/>
      <c r="R97" s="86"/>
      <c r="S97" s="86"/>
      <c r="T97" s="74"/>
    </row>
    <row r="98" spans="1:20" s="60" customFormat="1" ht="49.5" customHeight="1" x14ac:dyDescent="0.2">
      <c r="A98" s="145"/>
      <c r="B98" s="145"/>
      <c r="C98" s="145"/>
      <c r="D98" s="61">
        <v>2024</v>
      </c>
      <c r="E98" s="62">
        <v>0</v>
      </c>
      <c r="F98" s="62">
        <v>0</v>
      </c>
      <c r="G98" s="62">
        <v>0</v>
      </c>
      <c r="H98" s="62">
        <v>0</v>
      </c>
      <c r="I98" s="62">
        <v>0</v>
      </c>
      <c r="J98" s="147"/>
      <c r="K98" s="150"/>
      <c r="L98" s="150"/>
      <c r="M98" s="153"/>
      <c r="N98" s="170"/>
      <c r="O98" s="68">
        <v>2024</v>
      </c>
      <c r="P98" s="65">
        <f t="shared" si="29"/>
        <v>0</v>
      </c>
      <c r="Q98" s="86"/>
      <c r="R98" s="86"/>
      <c r="S98" s="86"/>
      <c r="T98" s="74"/>
    </row>
    <row r="99" spans="1:20" s="60" customFormat="1" ht="48" customHeight="1" x14ac:dyDescent="0.2">
      <c r="A99" s="146"/>
      <c r="B99" s="146"/>
      <c r="C99" s="146"/>
      <c r="D99" s="61">
        <v>2025</v>
      </c>
      <c r="E99" s="62">
        <v>0</v>
      </c>
      <c r="F99" s="62">
        <v>0</v>
      </c>
      <c r="G99" s="62">
        <v>0</v>
      </c>
      <c r="H99" s="62">
        <v>0</v>
      </c>
      <c r="I99" s="62">
        <v>0</v>
      </c>
      <c r="J99" s="149"/>
      <c r="K99" s="151"/>
      <c r="L99" s="151"/>
      <c r="M99" s="154"/>
      <c r="N99" s="170"/>
      <c r="O99" s="68">
        <v>2025</v>
      </c>
      <c r="P99" s="65">
        <f t="shared" si="29"/>
        <v>0</v>
      </c>
      <c r="Q99" s="86"/>
      <c r="R99" s="86"/>
      <c r="S99" s="86"/>
      <c r="T99" s="74"/>
    </row>
    <row r="100" spans="1:20" s="60" customFormat="1" ht="14.25" customHeight="1" x14ac:dyDescent="0.2">
      <c r="A100" s="177" t="s">
        <v>172</v>
      </c>
      <c r="B100" s="186" t="s">
        <v>36</v>
      </c>
      <c r="C100" s="179">
        <v>2021</v>
      </c>
      <c r="D100" s="61" t="s">
        <v>3</v>
      </c>
      <c r="E100" s="62">
        <f>SUM(E101:E105)</f>
        <v>5232</v>
      </c>
      <c r="F100" s="62">
        <f>SUM(F101:F105)</f>
        <v>0</v>
      </c>
      <c r="G100" s="62">
        <f>SUM(G101:G105)</f>
        <v>0</v>
      </c>
      <c r="H100" s="62">
        <f>SUM(H101:H105)</f>
        <v>0</v>
      </c>
      <c r="I100" s="62">
        <f>SUM(I101:I105)</f>
        <v>5232</v>
      </c>
      <c r="J100" s="178" t="s">
        <v>226</v>
      </c>
      <c r="K100" s="179" t="s">
        <v>126</v>
      </c>
      <c r="L100" s="179" t="s">
        <v>184</v>
      </c>
      <c r="M100" s="175" t="s">
        <v>227</v>
      </c>
      <c r="N100" s="170" t="s">
        <v>366</v>
      </c>
      <c r="O100" s="68" t="s">
        <v>3</v>
      </c>
      <c r="P100" s="65">
        <f>SUM(P101:P105)</f>
        <v>5231.8</v>
      </c>
      <c r="Q100" s="65">
        <f t="shared" ref="Q100:T100" si="33">SUM(Q101:Q105)</f>
        <v>0</v>
      </c>
      <c r="R100" s="65">
        <f t="shared" si="33"/>
        <v>0</v>
      </c>
      <c r="S100" s="65">
        <f t="shared" si="33"/>
        <v>0</v>
      </c>
      <c r="T100" s="65">
        <f t="shared" si="33"/>
        <v>5231.8</v>
      </c>
    </row>
    <row r="101" spans="1:20" s="60" customFormat="1" ht="34.5" customHeight="1" x14ac:dyDescent="0.2">
      <c r="A101" s="145"/>
      <c r="B101" s="145"/>
      <c r="C101" s="145"/>
      <c r="D101" s="61">
        <v>2021</v>
      </c>
      <c r="E101" s="62">
        <f>SUM(F101:I101)</f>
        <v>5232</v>
      </c>
      <c r="F101" s="62">
        <v>0</v>
      </c>
      <c r="G101" s="62">
        <v>0</v>
      </c>
      <c r="H101" s="62">
        <v>0</v>
      </c>
      <c r="I101" s="62">
        <v>5232</v>
      </c>
      <c r="J101" s="147"/>
      <c r="K101" s="150"/>
      <c r="L101" s="150"/>
      <c r="M101" s="153"/>
      <c r="N101" s="170"/>
      <c r="O101" s="68">
        <v>2021</v>
      </c>
      <c r="P101" s="58">
        <f t="shared" si="29"/>
        <v>5231.8</v>
      </c>
      <c r="Q101" s="58">
        <v>0</v>
      </c>
      <c r="R101" s="58">
        <v>0</v>
      </c>
      <c r="S101" s="58">
        <v>0</v>
      </c>
      <c r="T101" s="91">
        <v>5231.8</v>
      </c>
    </row>
    <row r="102" spans="1:20" s="60" customFormat="1" ht="36" customHeight="1" x14ac:dyDescent="0.2">
      <c r="A102" s="145"/>
      <c r="B102" s="145"/>
      <c r="C102" s="145"/>
      <c r="D102" s="61">
        <v>2022</v>
      </c>
      <c r="E102" s="62">
        <v>0</v>
      </c>
      <c r="F102" s="62">
        <v>0</v>
      </c>
      <c r="G102" s="62">
        <v>0</v>
      </c>
      <c r="H102" s="62">
        <v>0</v>
      </c>
      <c r="I102" s="62">
        <v>0</v>
      </c>
      <c r="J102" s="147"/>
      <c r="K102" s="150"/>
      <c r="L102" s="150"/>
      <c r="M102" s="153"/>
      <c r="N102" s="170"/>
      <c r="O102" s="68">
        <v>2022</v>
      </c>
      <c r="P102" s="65">
        <f t="shared" si="29"/>
        <v>0</v>
      </c>
      <c r="Q102" s="66">
        <v>0</v>
      </c>
      <c r="R102" s="66">
        <v>0</v>
      </c>
      <c r="S102" s="66">
        <v>0</v>
      </c>
      <c r="T102" s="66">
        <v>0</v>
      </c>
    </row>
    <row r="103" spans="1:20" s="60" customFormat="1" ht="47.25" customHeight="1" x14ac:dyDescent="0.2">
      <c r="A103" s="145"/>
      <c r="B103" s="145"/>
      <c r="C103" s="145"/>
      <c r="D103" s="61">
        <v>2023</v>
      </c>
      <c r="E103" s="62">
        <v>0</v>
      </c>
      <c r="F103" s="62">
        <v>0</v>
      </c>
      <c r="G103" s="62">
        <v>0</v>
      </c>
      <c r="H103" s="62">
        <v>0</v>
      </c>
      <c r="I103" s="62">
        <v>0</v>
      </c>
      <c r="J103" s="147"/>
      <c r="K103" s="150"/>
      <c r="L103" s="150"/>
      <c r="M103" s="153"/>
      <c r="N103" s="170"/>
      <c r="O103" s="68">
        <v>2023</v>
      </c>
      <c r="P103" s="65">
        <f t="shared" si="29"/>
        <v>0</v>
      </c>
      <c r="Q103" s="86"/>
      <c r="R103" s="86"/>
      <c r="S103" s="86"/>
      <c r="T103" s="74"/>
    </row>
    <row r="104" spans="1:20" s="60" customFormat="1" ht="51" customHeight="1" x14ac:dyDescent="0.2">
      <c r="A104" s="145"/>
      <c r="B104" s="145"/>
      <c r="C104" s="145"/>
      <c r="D104" s="61">
        <v>2024</v>
      </c>
      <c r="E104" s="62">
        <v>0</v>
      </c>
      <c r="F104" s="62">
        <v>0</v>
      </c>
      <c r="G104" s="62">
        <v>0</v>
      </c>
      <c r="H104" s="62">
        <v>0</v>
      </c>
      <c r="I104" s="62">
        <v>0</v>
      </c>
      <c r="J104" s="147"/>
      <c r="K104" s="150"/>
      <c r="L104" s="150"/>
      <c r="M104" s="153"/>
      <c r="N104" s="170"/>
      <c r="O104" s="68">
        <v>2024</v>
      </c>
      <c r="P104" s="65">
        <f t="shared" si="29"/>
        <v>0</v>
      </c>
      <c r="Q104" s="86"/>
      <c r="R104" s="86"/>
      <c r="S104" s="86"/>
      <c r="T104" s="74"/>
    </row>
    <row r="105" spans="1:20" s="60" customFormat="1" ht="36" customHeight="1" x14ac:dyDescent="0.2">
      <c r="A105" s="146"/>
      <c r="B105" s="146"/>
      <c r="C105" s="146"/>
      <c r="D105" s="61">
        <v>2025</v>
      </c>
      <c r="E105" s="62">
        <v>0</v>
      </c>
      <c r="F105" s="62">
        <v>0</v>
      </c>
      <c r="G105" s="62">
        <v>0</v>
      </c>
      <c r="H105" s="62">
        <v>0</v>
      </c>
      <c r="I105" s="62">
        <v>0</v>
      </c>
      <c r="J105" s="149"/>
      <c r="K105" s="151"/>
      <c r="L105" s="151"/>
      <c r="M105" s="154"/>
      <c r="N105" s="170"/>
      <c r="O105" s="68">
        <v>2025</v>
      </c>
      <c r="P105" s="65">
        <f t="shared" si="29"/>
        <v>0</v>
      </c>
      <c r="Q105" s="86"/>
      <c r="R105" s="86"/>
      <c r="S105" s="86"/>
      <c r="T105" s="74"/>
    </row>
    <row r="106" spans="1:20" s="60" customFormat="1" ht="96.75" customHeight="1" x14ac:dyDescent="0.2">
      <c r="A106" s="177" t="s">
        <v>35</v>
      </c>
      <c r="B106" s="186" t="s">
        <v>320</v>
      </c>
      <c r="C106" s="179" t="s">
        <v>146</v>
      </c>
      <c r="D106" s="61" t="s">
        <v>3</v>
      </c>
      <c r="E106" s="62">
        <f>E107+E108+E109+E110+E111</f>
        <v>29400</v>
      </c>
      <c r="F106" s="62">
        <f t="shared" ref="F106:I106" si="34">F107+F108+F109+F110+F111</f>
        <v>0</v>
      </c>
      <c r="G106" s="62">
        <f t="shared" si="34"/>
        <v>0</v>
      </c>
      <c r="H106" s="62">
        <f t="shared" si="34"/>
        <v>0</v>
      </c>
      <c r="I106" s="62">
        <f t="shared" si="34"/>
        <v>29400</v>
      </c>
      <c r="J106" s="178" t="s">
        <v>322</v>
      </c>
      <c r="K106" s="179" t="s">
        <v>111</v>
      </c>
      <c r="L106" s="179" t="s">
        <v>191</v>
      </c>
      <c r="M106" s="175" t="s">
        <v>328</v>
      </c>
      <c r="N106" s="170" t="s">
        <v>367</v>
      </c>
      <c r="O106" s="68" t="s">
        <v>3</v>
      </c>
      <c r="P106" s="71">
        <f>SUM(P107:P111)</f>
        <v>0</v>
      </c>
      <c r="Q106" s="71">
        <f t="shared" ref="Q106:T106" si="35">SUM(Q107:Q111)</f>
        <v>0</v>
      </c>
      <c r="R106" s="71">
        <f t="shared" si="35"/>
        <v>0</v>
      </c>
      <c r="S106" s="71">
        <f t="shared" si="35"/>
        <v>0</v>
      </c>
      <c r="T106" s="71">
        <f t="shared" si="35"/>
        <v>0</v>
      </c>
    </row>
    <row r="107" spans="1:20" s="60" customFormat="1" x14ac:dyDescent="0.2">
      <c r="A107" s="145"/>
      <c r="B107" s="145"/>
      <c r="C107" s="145"/>
      <c r="D107" s="61">
        <v>2021</v>
      </c>
      <c r="E107" s="62">
        <f>F107+H107+I107</f>
        <v>0</v>
      </c>
      <c r="F107" s="62">
        <v>0</v>
      </c>
      <c r="G107" s="62">
        <v>0</v>
      </c>
      <c r="H107" s="62">
        <v>0</v>
      </c>
      <c r="I107" s="62">
        <v>0</v>
      </c>
      <c r="J107" s="147"/>
      <c r="K107" s="150"/>
      <c r="L107" s="150"/>
      <c r="M107" s="153"/>
      <c r="N107" s="170"/>
      <c r="O107" s="68">
        <v>2021</v>
      </c>
      <c r="P107" s="58">
        <f t="shared" ref="P107:P111" si="36">SUM(Q107:T107)</f>
        <v>0</v>
      </c>
      <c r="Q107" s="58">
        <v>0</v>
      </c>
      <c r="R107" s="58">
        <v>0</v>
      </c>
      <c r="S107" s="58">
        <v>0</v>
      </c>
      <c r="T107" s="58">
        <v>0</v>
      </c>
    </row>
    <row r="108" spans="1:20" s="60" customFormat="1" x14ac:dyDescent="0.2">
      <c r="A108" s="145"/>
      <c r="B108" s="145"/>
      <c r="C108" s="145"/>
      <c r="D108" s="61">
        <v>2022</v>
      </c>
      <c r="E108" s="62">
        <f t="shared" ref="E108:E111" si="37">F108+H108+I108</f>
        <v>0</v>
      </c>
      <c r="F108" s="62">
        <v>0</v>
      </c>
      <c r="G108" s="62">
        <v>0</v>
      </c>
      <c r="H108" s="62">
        <v>0</v>
      </c>
      <c r="I108" s="62">
        <v>0</v>
      </c>
      <c r="J108" s="147"/>
      <c r="K108" s="150"/>
      <c r="L108" s="150"/>
      <c r="M108" s="153"/>
      <c r="N108" s="170"/>
      <c r="O108" s="68">
        <v>2022</v>
      </c>
      <c r="P108" s="65">
        <f t="shared" si="36"/>
        <v>0</v>
      </c>
      <c r="Q108" s="66">
        <v>0</v>
      </c>
      <c r="R108" s="66">
        <v>0</v>
      </c>
      <c r="S108" s="66">
        <v>0</v>
      </c>
      <c r="T108" s="66">
        <v>0</v>
      </c>
    </row>
    <row r="109" spans="1:20" s="60" customFormat="1" x14ac:dyDescent="0.2">
      <c r="A109" s="145"/>
      <c r="B109" s="145"/>
      <c r="C109" s="145"/>
      <c r="D109" s="61">
        <v>2023</v>
      </c>
      <c r="E109" s="62">
        <f t="shared" si="37"/>
        <v>29400</v>
      </c>
      <c r="F109" s="62">
        <v>0</v>
      </c>
      <c r="G109" s="62">
        <v>0</v>
      </c>
      <c r="H109" s="62">
        <v>0</v>
      </c>
      <c r="I109" s="62">
        <v>29400</v>
      </c>
      <c r="J109" s="147"/>
      <c r="K109" s="150"/>
      <c r="L109" s="150"/>
      <c r="M109" s="153"/>
      <c r="N109" s="170"/>
      <c r="O109" s="68">
        <v>2023</v>
      </c>
      <c r="P109" s="65">
        <f t="shared" si="36"/>
        <v>0</v>
      </c>
      <c r="Q109" s="86"/>
      <c r="R109" s="86"/>
      <c r="S109" s="86"/>
      <c r="T109" s="74"/>
    </row>
    <row r="110" spans="1:20" s="60" customFormat="1" x14ac:dyDescent="0.2">
      <c r="A110" s="145"/>
      <c r="B110" s="145"/>
      <c r="C110" s="145"/>
      <c r="D110" s="61">
        <v>2024</v>
      </c>
      <c r="E110" s="62">
        <f t="shared" si="37"/>
        <v>0</v>
      </c>
      <c r="F110" s="62">
        <v>0</v>
      </c>
      <c r="G110" s="62">
        <v>0</v>
      </c>
      <c r="H110" s="62">
        <v>0</v>
      </c>
      <c r="I110" s="62">
        <v>0</v>
      </c>
      <c r="J110" s="147"/>
      <c r="K110" s="150"/>
      <c r="L110" s="150"/>
      <c r="M110" s="153"/>
      <c r="N110" s="170"/>
      <c r="O110" s="68">
        <v>2024</v>
      </c>
      <c r="P110" s="65">
        <f t="shared" si="36"/>
        <v>0</v>
      </c>
      <c r="Q110" s="86"/>
      <c r="R110" s="86"/>
      <c r="S110" s="86"/>
      <c r="T110" s="74"/>
    </row>
    <row r="111" spans="1:20" s="60" customFormat="1" ht="26.25" customHeight="1" x14ac:dyDescent="0.2">
      <c r="A111" s="146"/>
      <c r="B111" s="146"/>
      <c r="C111" s="146"/>
      <c r="D111" s="61">
        <v>2025</v>
      </c>
      <c r="E111" s="62">
        <f t="shared" si="37"/>
        <v>0</v>
      </c>
      <c r="F111" s="62">
        <v>0</v>
      </c>
      <c r="G111" s="62">
        <v>0</v>
      </c>
      <c r="H111" s="62">
        <v>0</v>
      </c>
      <c r="I111" s="62">
        <v>0</v>
      </c>
      <c r="J111" s="149"/>
      <c r="K111" s="151"/>
      <c r="L111" s="151"/>
      <c r="M111" s="154"/>
      <c r="N111" s="226"/>
      <c r="O111" s="92">
        <v>2025</v>
      </c>
      <c r="P111" s="93">
        <f t="shared" si="36"/>
        <v>0</v>
      </c>
      <c r="Q111" s="81"/>
      <c r="R111" s="81"/>
      <c r="S111" s="81"/>
      <c r="T111" s="74"/>
    </row>
    <row r="112" spans="1:20" ht="64.5" customHeight="1" x14ac:dyDescent="0.2">
      <c r="A112" s="200" t="s">
        <v>37</v>
      </c>
      <c r="B112" s="202" t="s">
        <v>321</v>
      </c>
      <c r="C112" s="195" t="s">
        <v>146</v>
      </c>
      <c r="D112" s="19" t="s">
        <v>3</v>
      </c>
      <c r="E112" s="20">
        <f>E113+E114+E115+E116+E117</f>
        <v>0</v>
      </c>
      <c r="F112" s="20">
        <f t="shared" ref="F112:I112" si="38">F113+F114+F115+F116+F117</f>
        <v>0</v>
      </c>
      <c r="G112" s="20">
        <f t="shared" si="38"/>
        <v>0</v>
      </c>
      <c r="H112" s="20">
        <f t="shared" si="38"/>
        <v>0</v>
      </c>
      <c r="I112" s="20">
        <f t="shared" si="38"/>
        <v>0</v>
      </c>
      <c r="J112" s="194" t="s">
        <v>325</v>
      </c>
      <c r="K112" s="195" t="s">
        <v>111</v>
      </c>
      <c r="L112" s="195" t="s">
        <v>111</v>
      </c>
      <c r="M112" s="213" t="s">
        <v>329</v>
      </c>
      <c r="N112" s="228" t="s">
        <v>368</v>
      </c>
      <c r="O112" s="22" t="s">
        <v>3</v>
      </c>
      <c r="P112" s="23">
        <f>SUM(P113:P117)</f>
        <v>0</v>
      </c>
      <c r="Q112" s="23">
        <f t="shared" ref="Q112:T112" si="39">SUM(Q113:Q117)</f>
        <v>0</v>
      </c>
      <c r="R112" s="23">
        <f t="shared" si="39"/>
        <v>0</v>
      </c>
      <c r="S112" s="23">
        <f t="shared" si="39"/>
        <v>0</v>
      </c>
      <c r="T112" s="23">
        <f t="shared" si="39"/>
        <v>0</v>
      </c>
    </row>
    <row r="113" spans="1:20" x14ac:dyDescent="0.2">
      <c r="A113" s="201"/>
      <c r="B113" s="203"/>
      <c r="C113" s="204"/>
      <c r="D113" s="19">
        <v>2021</v>
      </c>
      <c r="E113" s="20">
        <f>F113+G113+H113+I113</f>
        <v>0</v>
      </c>
      <c r="F113" s="20">
        <v>0</v>
      </c>
      <c r="G113" s="20">
        <v>0</v>
      </c>
      <c r="H113" s="20">
        <v>0</v>
      </c>
      <c r="I113" s="20">
        <v>0</v>
      </c>
      <c r="J113" s="196"/>
      <c r="K113" s="198"/>
      <c r="L113" s="198"/>
      <c r="M113" s="222"/>
      <c r="N113" s="229"/>
      <c r="O113" s="22">
        <v>2021</v>
      </c>
      <c r="P113" s="18">
        <f t="shared" ref="P113:P117" si="40">SUM(Q113:T113)</f>
        <v>0</v>
      </c>
      <c r="Q113" s="18">
        <v>0</v>
      </c>
      <c r="R113" s="18">
        <v>0</v>
      </c>
      <c r="S113" s="18">
        <v>0</v>
      </c>
      <c r="T113" s="18">
        <v>0</v>
      </c>
    </row>
    <row r="114" spans="1:20" x14ac:dyDescent="0.2">
      <c r="A114" s="201"/>
      <c r="B114" s="203"/>
      <c r="C114" s="204"/>
      <c r="D114" s="19">
        <v>2022</v>
      </c>
      <c r="E114" s="20">
        <f t="shared" ref="E114:E117" si="41">F114+G114+H114+I114</f>
        <v>0</v>
      </c>
      <c r="F114" s="20">
        <v>0</v>
      </c>
      <c r="G114" s="20">
        <v>0</v>
      </c>
      <c r="H114" s="20">
        <v>0</v>
      </c>
      <c r="I114" s="20">
        <v>0</v>
      </c>
      <c r="J114" s="196"/>
      <c r="K114" s="198"/>
      <c r="L114" s="198"/>
      <c r="M114" s="222"/>
      <c r="N114" s="229"/>
      <c r="O114" s="22">
        <v>2022</v>
      </c>
      <c r="P114" s="13">
        <f t="shared" si="40"/>
        <v>0</v>
      </c>
      <c r="Q114" s="38">
        <v>0</v>
      </c>
      <c r="R114" s="38">
        <v>0</v>
      </c>
      <c r="S114" s="38">
        <v>0</v>
      </c>
      <c r="T114" s="38">
        <v>0</v>
      </c>
    </row>
    <row r="115" spans="1:20" x14ac:dyDescent="0.2">
      <c r="A115" s="201"/>
      <c r="B115" s="203"/>
      <c r="C115" s="204"/>
      <c r="D115" s="19">
        <v>2023</v>
      </c>
      <c r="E115" s="20">
        <f t="shared" si="41"/>
        <v>0</v>
      </c>
      <c r="F115" s="20">
        <v>0</v>
      </c>
      <c r="G115" s="20">
        <v>0</v>
      </c>
      <c r="H115" s="20">
        <v>0</v>
      </c>
      <c r="I115" s="20">
        <v>0</v>
      </c>
      <c r="J115" s="196"/>
      <c r="K115" s="198"/>
      <c r="L115" s="198"/>
      <c r="M115" s="222"/>
      <c r="N115" s="229"/>
      <c r="O115" s="22">
        <v>2023</v>
      </c>
      <c r="P115" s="13">
        <f t="shared" si="40"/>
        <v>0</v>
      </c>
      <c r="Q115" s="21"/>
      <c r="R115" s="21"/>
      <c r="S115" s="21"/>
      <c r="T115" s="17"/>
    </row>
    <row r="116" spans="1:20" x14ac:dyDescent="0.2">
      <c r="A116" s="201"/>
      <c r="B116" s="203"/>
      <c r="C116" s="204"/>
      <c r="D116" s="19">
        <v>2024</v>
      </c>
      <c r="E116" s="20">
        <f t="shared" si="41"/>
        <v>0</v>
      </c>
      <c r="F116" s="20">
        <v>0</v>
      </c>
      <c r="G116" s="20">
        <v>0</v>
      </c>
      <c r="H116" s="20">
        <v>0</v>
      </c>
      <c r="I116" s="20">
        <v>0</v>
      </c>
      <c r="J116" s="196"/>
      <c r="K116" s="198"/>
      <c r="L116" s="198"/>
      <c r="M116" s="222"/>
      <c r="N116" s="229"/>
      <c r="O116" s="22">
        <v>2024</v>
      </c>
      <c r="P116" s="13">
        <f t="shared" si="40"/>
        <v>0</v>
      </c>
      <c r="Q116" s="21"/>
      <c r="R116" s="21"/>
      <c r="S116" s="21"/>
      <c r="T116" s="17"/>
    </row>
    <row r="117" spans="1:20" ht="48.75" customHeight="1" x14ac:dyDescent="0.2">
      <c r="A117" s="201"/>
      <c r="B117" s="203"/>
      <c r="C117" s="204"/>
      <c r="D117" s="19">
        <v>2025</v>
      </c>
      <c r="E117" s="20">
        <f t="shared" si="41"/>
        <v>0</v>
      </c>
      <c r="F117" s="20">
        <v>0</v>
      </c>
      <c r="G117" s="20">
        <v>0</v>
      </c>
      <c r="H117" s="20">
        <v>0</v>
      </c>
      <c r="I117" s="20">
        <v>0</v>
      </c>
      <c r="J117" s="196"/>
      <c r="K117" s="199"/>
      <c r="L117" s="199"/>
      <c r="M117" s="222"/>
      <c r="N117" s="230"/>
      <c r="O117" s="25">
        <v>2025</v>
      </c>
      <c r="P117" s="26">
        <f t="shared" si="40"/>
        <v>0</v>
      </c>
      <c r="Q117" s="21"/>
      <c r="R117" s="21"/>
      <c r="S117" s="21"/>
      <c r="T117" s="17"/>
    </row>
    <row r="118" spans="1:20" s="60" customFormat="1" ht="40.5" customHeight="1" x14ac:dyDescent="0.2">
      <c r="A118" s="177" t="s">
        <v>39</v>
      </c>
      <c r="B118" s="186" t="s">
        <v>38</v>
      </c>
      <c r="C118" s="179" t="s">
        <v>56</v>
      </c>
      <c r="D118" s="61" t="s">
        <v>3</v>
      </c>
      <c r="E118" s="62">
        <f>SUM(E119:E123)</f>
        <v>3220.95</v>
      </c>
      <c r="F118" s="62">
        <f>SUM(F119:F123)</f>
        <v>0</v>
      </c>
      <c r="G118" s="62">
        <f>SUM(G119:G123)</f>
        <v>0</v>
      </c>
      <c r="H118" s="62">
        <f>SUM(H119:H123)</f>
        <v>0</v>
      </c>
      <c r="I118" s="62">
        <f>SUM(I119:I123)</f>
        <v>3220.95</v>
      </c>
      <c r="J118" s="178" t="s">
        <v>228</v>
      </c>
      <c r="K118" s="179" t="s">
        <v>198</v>
      </c>
      <c r="L118" s="179" t="s">
        <v>184</v>
      </c>
      <c r="M118" s="175" t="s">
        <v>229</v>
      </c>
      <c r="N118" s="226" t="s">
        <v>369</v>
      </c>
      <c r="O118" s="68" t="s">
        <v>3</v>
      </c>
      <c r="P118" s="65">
        <f>SUM(P119:P123)</f>
        <v>3600</v>
      </c>
      <c r="Q118" s="65">
        <f t="shared" ref="Q118:T118" si="42">SUM(Q119:Q123)</f>
        <v>1000</v>
      </c>
      <c r="R118" s="65">
        <f t="shared" si="42"/>
        <v>0</v>
      </c>
      <c r="S118" s="65">
        <f t="shared" si="42"/>
        <v>0</v>
      </c>
      <c r="T118" s="65">
        <f t="shared" si="42"/>
        <v>2600</v>
      </c>
    </row>
    <row r="119" spans="1:20" s="60" customFormat="1" ht="33.75" customHeight="1" x14ac:dyDescent="0.2">
      <c r="A119" s="145"/>
      <c r="B119" s="145"/>
      <c r="C119" s="145"/>
      <c r="D119" s="61">
        <v>2021</v>
      </c>
      <c r="E119" s="62">
        <f>SUM(F119:I119)</f>
        <v>3220.95</v>
      </c>
      <c r="F119" s="62">
        <v>0</v>
      </c>
      <c r="G119" s="62">
        <v>0</v>
      </c>
      <c r="H119" s="62">
        <v>0</v>
      </c>
      <c r="I119" s="62">
        <v>3220.95</v>
      </c>
      <c r="J119" s="147"/>
      <c r="K119" s="150"/>
      <c r="L119" s="150"/>
      <c r="M119" s="153"/>
      <c r="N119" s="227"/>
      <c r="O119" s="68">
        <v>2021</v>
      </c>
      <c r="P119" s="58">
        <f t="shared" ref="P119:P123" si="43">SUM(Q119:T119)</f>
        <v>3600</v>
      </c>
      <c r="Q119" s="63">
        <v>1000</v>
      </c>
      <c r="R119" s="63">
        <v>0</v>
      </c>
      <c r="S119" s="63">
        <v>0</v>
      </c>
      <c r="T119" s="64">
        <v>2600</v>
      </c>
    </row>
    <row r="120" spans="1:20" s="60" customFormat="1" ht="38.25" customHeight="1" x14ac:dyDescent="0.2">
      <c r="A120" s="145"/>
      <c r="B120" s="145"/>
      <c r="C120" s="145"/>
      <c r="D120" s="61">
        <v>2022</v>
      </c>
      <c r="E120" s="62">
        <v>0</v>
      </c>
      <c r="F120" s="62">
        <v>0</v>
      </c>
      <c r="G120" s="62">
        <v>0</v>
      </c>
      <c r="H120" s="62">
        <v>0</v>
      </c>
      <c r="I120" s="62">
        <v>0</v>
      </c>
      <c r="J120" s="147"/>
      <c r="K120" s="150"/>
      <c r="L120" s="150"/>
      <c r="M120" s="153"/>
      <c r="N120" s="227"/>
      <c r="O120" s="68">
        <v>2022</v>
      </c>
      <c r="P120" s="65">
        <f t="shared" si="43"/>
        <v>0</v>
      </c>
      <c r="Q120" s="66">
        <v>0</v>
      </c>
      <c r="R120" s="66">
        <v>0</v>
      </c>
      <c r="S120" s="66">
        <v>0</v>
      </c>
      <c r="T120" s="66">
        <v>0</v>
      </c>
    </row>
    <row r="121" spans="1:20" s="60" customFormat="1" ht="35.25" customHeight="1" x14ac:dyDescent="0.2">
      <c r="A121" s="145"/>
      <c r="B121" s="145"/>
      <c r="C121" s="145"/>
      <c r="D121" s="61">
        <v>2023</v>
      </c>
      <c r="E121" s="62">
        <v>0</v>
      </c>
      <c r="F121" s="62">
        <v>0</v>
      </c>
      <c r="G121" s="62">
        <v>0</v>
      </c>
      <c r="H121" s="62">
        <v>0</v>
      </c>
      <c r="I121" s="62">
        <v>0</v>
      </c>
      <c r="J121" s="147"/>
      <c r="K121" s="150"/>
      <c r="L121" s="150"/>
      <c r="M121" s="153"/>
      <c r="N121" s="227"/>
      <c r="O121" s="68">
        <v>2023</v>
      </c>
      <c r="P121" s="65">
        <f t="shared" si="43"/>
        <v>0</v>
      </c>
      <c r="Q121" s="86"/>
      <c r="R121" s="86"/>
      <c r="S121" s="86"/>
      <c r="T121" s="74"/>
    </row>
    <row r="122" spans="1:20" s="60" customFormat="1" ht="41.25" customHeight="1" x14ac:dyDescent="0.2">
      <c r="A122" s="145"/>
      <c r="B122" s="145"/>
      <c r="C122" s="145"/>
      <c r="D122" s="61">
        <v>2024</v>
      </c>
      <c r="E122" s="62">
        <v>0</v>
      </c>
      <c r="F122" s="62">
        <v>0</v>
      </c>
      <c r="G122" s="62">
        <v>0</v>
      </c>
      <c r="H122" s="62">
        <v>0</v>
      </c>
      <c r="I122" s="62">
        <v>0</v>
      </c>
      <c r="J122" s="147"/>
      <c r="K122" s="150"/>
      <c r="L122" s="150"/>
      <c r="M122" s="153"/>
      <c r="N122" s="227"/>
      <c r="O122" s="68">
        <v>2024</v>
      </c>
      <c r="P122" s="65">
        <f t="shared" si="43"/>
        <v>0</v>
      </c>
      <c r="Q122" s="86"/>
      <c r="R122" s="86"/>
      <c r="S122" s="86"/>
      <c r="T122" s="74"/>
    </row>
    <row r="123" spans="1:20" s="60" customFormat="1" ht="50.25" customHeight="1" x14ac:dyDescent="0.2">
      <c r="A123" s="146"/>
      <c r="B123" s="146"/>
      <c r="C123" s="146"/>
      <c r="D123" s="61">
        <v>2025</v>
      </c>
      <c r="E123" s="62">
        <v>0</v>
      </c>
      <c r="F123" s="62">
        <v>0</v>
      </c>
      <c r="G123" s="62">
        <v>0</v>
      </c>
      <c r="H123" s="62">
        <v>0</v>
      </c>
      <c r="I123" s="62">
        <v>0</v>
      </c>
      <c r="J123" s="149"/>
      <c r="K123" s="151"/>
      <c r="L123" s="151"/>
      <c r="M123" s="153"/>
      <c r="N123" s="169"/>
      <c r="O123" s="92">
        <v>2025</v>
      </c>
      <c r="P123" s="93">
        <f t="shared" si="43"/>
        <v>0</v>
      </c>
      <c r="Q123" s="86"/>
      <c r="R123" s="86"/>
      <c r="S123" s="86"/>
      <c r="T123" s="74"/>
    </row>
    <row r="124" spans="1:20" s="60" customFormat="1" ht="40.5" customHeight="1" x14ac:dyDescent="0.2">
      <c r="A124" s="177" t="s">
        <v>155</v>
      </c>
      <c r="B124" s="186" t="s">
        <v>40</v>
      </c>
      <c r="C124" s="179">
        <v>2021</v>
      </c>
      <c r="D124" s="61" t="s">
        <v>3</v>
      </c>
      <c r="E124" s="62">
        <f>SUM(E125:E129)</f>
        <v>11725.4</v>
      </c>
      <c r="F124" s="62">
        <f>SUM(F125:F129)</f>
        <v>0</v>
      </c>
      <c r="G124" s="62">
        <f>SUM(G125:G129)</f>
        <v>0</v>
      </c>
      <c r="H124" s="62">
        <f>SUM(H125:H129)</f>
        <v>0</v>
      </c>
      <c r="I124" s="62">
        <f>SUM(I125:I129)</f>
        <v>11725.4</v>
      </c>
      <c r="J124" s="178" t="s">
        <v>231</v>
      </c>
      <c r="K124" s="179" t="s">
        <v>125</v>
      </c>
      <c r="L124" s="187" t="s">
        <v>123</v>
      </c>
      <c r="M124" s="174" t="s">
        <v>230</v>
      </c>
      <c r="N124" s="226" t="s">
        <v>370</v>
      </c>
      <c r="O124" s="68" t="s">
        <v>3</v>
      </c>
      <c r="P124" s="65">
        <f>SUM(P125:P129)</f>
        <v>9400</v>
      </c>
      <c r="Q124" s="65">
        <f t="shared" ref="Q124:T124" si="44">SUM(Q125:Q129)</f>
        <v>0</v>
      </c>
      <c r="R124" s="65">
        <f t="shared" si="44"/>
        <v>0</v>
      </c>
      <c r="S124" s="65">
        <f t="shared" si="44"/>
        <v>0</v>
      </c>
      <c r="T124" s="65">
        <f t="shared" si="44"/>
        <v>9400</v>
      </c>
    </row>
    <row r="125" spans="1:20" s="60" customFormat="1" ht="40.5" customHeight="1" x14ac:dyDescent="0.2">
      <c r="A125" s="145"/>
      <c r="B125" s="145"/>
      <c r="C125" s="145"/>
      <c r="D125" s="61">
        <v>2021</v>
      </c>
      <c r="E125" s="62">
        <f>SUM(F125:I125)</f>
        <v>11725.4</v>
      </c>
      <c r="F125" s="62">
        <v>0</v>
      </c>
      <c r="G125" s="62">
        <v>0</v>
      </c>
      <c r="H125" s="62">
        <v>0</v>
      </c>
      <c r="I125" s="62">
        <v>11725.4</v>
      </c>
      <c r="J125" s="147"/>
      <c r="K125" s="150"/>
      <c r="L125" s="188"/>
      <c r="M125" s="190"/>
      <c r="N125" s="227"/>
      <c r="O125" s="68">
        <v>2021</v>
      </c>
      <c r="P125" s="58">
        <f t="shared" ref="P125:P129" si="45">SUM(Q125:T125)</f>
        <v>9400</v>
      </c>
      <c r="Q125" s="94">
        <v>0</v>
      </c>
      <c r="R125" s="94">
        <v>0</v>
      </c>
      <c r="S125" s="94">
        <v>0</v>
      </c>
      <c r="T125" s="95">
        <v>9400</v>
      </c>
    </row>
    <row r="126" spans="1:20" s="60" customFormat="1" ht="30.75" customHeight="1" x14ac:dyDescent="0.2">
      <c r="A126" s="145"/>
      <c r="B126" s="145"/>
      <c r="C126" s="145"/>
      <c r="D126" s="61">
        <v>2022</v>
      </c>
      <c r="E126" s="62">
        <v>0</v>
      </c>
      <c r="F126" s="62">
        <v>0</v>
      </c>
      <c r="G126" s="62">
        <v>0</v>
      </c>
      <c r="H126" s="62">
        <v>0</v>
      </c>
      <c r="I126" s="62">
        <v>0</v>
      </c>
      <c r="J126" s="147"/>
      <c r="K126" s="150"/>
      <c r="L126" s="188"/>
      <c r="M126" s="190"/>
      <c r="N126" s="227"/>
      <c r="O126" s="68">
        <v>2022</v>
      </c>
      <c r="P126" s="65">
        <f t="shared" si="45"/>
        <v>0</v>
      </c>
      <c r="Q126" s="66">
        <v>0</v>
      </c>
      <c r="R126" s="66">
        <v>0</v>
      </c>
      <c r="S126" s="66">
        <v>0</v>
      </c>
      <c r="T126" s="66">
        <v>0</v>
      </c>
    </row>
    <row r="127" spans="1:20" s="60" customFormat="1" ht="32.25" customHeight="1" x14ac:dyDescent="0.2">
      <c r="A127" s="145"/>
      <c r="B127" s="145"/>
      <c r="C127" s="145"/>
      <c r="D127" s="61">
        <v>2023</v>
      </c>
      <c r="E127" s="62">
        <v>0</v>
      </c>
      <c r="F127" s="62">
        <v>0</v>
      </c>
      <c r="G127" s="62">
        <v>0</v>
      </c>
      <c r="H127" s="62">
        <v>0</v>
      </c>
      <c r="I127" s="62">
        <v>0</v>
      </c>
      <c r="J127" s="147"/>
      <c r="K127" s="150"/>
      <c r="L127" s="188"/>
      <c r="M127" s="190"/>
      <c r="N127" s="227"/>
      <c r="O127" s="68">
        <v>2023</v>
      </c>
      <c r="P127" s="65">
        <f t="shared" si="45"/>
        <v>0</v>
      </c>
      <c r="Q127" s="86"/>
      <c r="R127" s="86"/>
      <c r="S127" s="86"/>
      <c r="T127" s="74"/>
    </row>
    <row r="128" spans="1:20" s="60" customFormat="1" ht="44.25" customHeight="1" x14ac:dyDescent="0.2">
      <c r="A128" s="145"/>
      <c r="B128" s="145"/>
      <c r="C128" s="145"/>
      <c r="D128" s="61">
        <v>2024</v>
      </c>
      <c r="E128" s="62">
        <v>0</v>
      </c>
      <c r="F128" s="62">
        <v>0</v>
      </c>
      <c r="G128" s="62">
        <v>0</v>
      </c>
      <c r="H128" s="62">
        <v>0</v>
      </c>
      <c r="I128" s="62">
        <v>0</v>
      </c>
      <c r="J128" s="147"/>
      <c r="K128" s="150"/>
      <c r="L128" s="188"/>
      <c r="M128" s="190"/>
      <c r="N128" s="227"/>
      <c r="O128" s="68">
        <v>2024</v>
      </c>
      <c r="P128" s="65">
        <f t="shared" si="45"/>
        <v>0</v>
      </c>
      <c r="Q128" s="86"/>
      <c r="R128" s="86"/>
      <c r="S128" s="86"/>
      <c r="T128" s="74"/>
    </row>
    <row r="129" spans="1:20" s="60" customFormat="1" ht="62.25" customHeight="1" x14ac:dyDescent="0.2">
      <c r="A129" s="146"/>
      <c r="B129" s="146"/>
      <c r="C129" s="146"/>
      <c r="D129" s="61">
        <v>2025</v>
      </c>
      <c r="E129" s="62">
        <v>0</v>
      </c>
      <c r="F129" s="62">
        <v>0</v>
      </c>
      <c r="G129" s="62">
        <v>0</v>
      </c>
      <c r="H129" s="62">
        <v>0</v>
      </c>
      <c r="I129" s="62">
        <v>0</v>
      </c>
      <c r="J129" s="149"/>
      <c r="K129" s="151"/>
      <c r="L129" s="189"/>
      <c r="M129" s="190"/>
      <c r="N129" s="169"/>
      <c r="O129" s="92">
        <v>2025</v>
      </c>
      <c r="P129" s="93">
        <f t="shared" si="45"/>
        <v>0</v>
      </c>
      <c r="Q129" s="86"/>
      <c r="R129" s="86"/>
      <c r="S129" s="86"/>
      <c r="T129" s="74"/>
    </row>
    <row r="130" spans="1:20" s="60" customFormat="1" ht="115.5" customHeight="1" x14ac:dyDescent="0.2">
      <c r="A130" s="177" t="s">
        <v>157</v>
      </c>
      <c r="B130" s="186" t="s">
        <v>153</v>
      </c>
      <c r="C130" s="205" t="s">
        <v>15</v>
      </c>
      <c r="D130" s="68" t="s">
        <v>148</v>
      </c>
      <c r="E130" s="69">
        <f>SUM(E131:E135)</f>
        <v>96000</v>
      </c>
      <c r="F130" s="69">
        <f>SUM(F131:F135)</f>
        <v>0</v>
      </c>
      <c r="G130" s="69">
        <f>SUM(G131:G135)</f>
        <v>0</v>
      </c>
      <c r="H130" s="69">
        <f>SUM(H131:H135)</f>
        <v>0</v>
      </c>
      <c r="I130" s="69">
        <f>SUM(I131:I135)</f>
        <v>96000</v>
      </c>
      <c r="J130" s="178" t="s">
        <v>232</v>
      </c>
      <c r="K130" s="179" t="s">
        <v>154</v>
      </c>
      <c r="L130" s="187" t="s">
        <v>192</v>
      </c>
      <c r="M130" s="174" t="s">
        <v>345</v>
      </c>
      <c r="N130" s="226" t="s">
        <v>371</v>
      </c>
      <c r="O130" s="68" t="s">
        <v>3</v>
      </c>
      <c r="P130" s="71">
        <f>SUM(P131:P135)</f>
        <v>63981.881999999998</v>
      </c>
      <c r="Q130" s="71">
        <f t="shared" ref="Q130:T130" si="46">SUM(Q131:Q135)</f>
        <v>0</v>
      </c>
      <c r="R130" s="71">
        <f t="shared" si="46"/>
        <v>0</v>
      </c>
      <c r="S130" s="71">
        <f t="shared" si="46"/>
        <v>0</v>
      </c>
      <c r="T130" s="71">
        <f t="shared" si="46"/>
        <v>63981.881999999998</v>
      </c>
    </row>
    <row r="131" spans="1:20" s="60" customFormat="1" x14ac:dyDescent="0.2">
      <c r="A131" s="145"/>
      <c r="B131" s="145"/>
      <c r="C131" s="167"/>
      <c r="D131" s="68">
        <v>2021</v>
      </c>
      <c r="E131" s="69">
        <f>SUM(F131:I131)</f>
        <v>43650</v>
      </c>
      <c r="F131" s="69">
        <v>0</v>
      </c>
      <c r="G131" s="69">
        <v>0</v>
      </c>
      <c r="H131" s="69">
        <v>0</v>
      </c>
      <c r="I131" s="69">
        <v>43650</v>
      </c>
      <c r="J131" s="147"/>
      <c r="K131" s="150"/>
      <c r="L131" s="188"/>
      <c r="M131" s="174"/>
      <c r="N131" s="227"/>
      <c r="O131" s="68">
        <v>2021</v>
      </c>
      <c r="P131" s="58">
        <f t="shared" ref="P131" si="47">SUM(Q131:T131)</f>
        <v>26135.882000000001</v>
      </c>
      <c r="Q131" s="58">
        <v>0</v>
      </c>
      <c r="R131" s="58">
        <v>0</v>
      </c>
      <c r="S131" s="58">
        <v>0</v>
      </c>
      <c r="T131" s="95">
        <v>26135.882000000001</v>
      </c>
    </row>
    <row r="132" spans="1:20" s="60" customFormat="1" x14ac:dyDescent="0.2">
      <c r="A132" s="145"/>
      <c r="B132" s="145"/>
      <c r="C132" s="167"/>
      <c r="D132" s="68">
        <v>2022</v>
      </c>
      <c r="E132" s="69">
        <f>SUM(F132:I132)</f>
        <v>30300</v>
      </c>
      <c r="F132" s="69">
        <v>0</v>
      </c>
      <c r="G132" s="69">
        <v>0</v>
      </c>
      <c r="H132" s="69">
        <v>0</v>
      </c>
      <c r="I132" s="69">
        <v>30300</v>
      </c>
      <c r="J132" s="147"/>
      <c r="K132" s="150"/>
      <c r="L132" s="188"/>
      <c r="M132" s="174"/>
      <c r="N132" s="227"/>
      <c r="O132" s="68">
        <v>2022</v>
      </c>
      <c r="P132" s="65">
        <v>37846</v>
      </c>
      <c r="Q132" s="58">
        <v>0</v>
      </c>
      <c r="R132" s="65">
        <v>0</v>
      </c>
      <c r="S132" s="58">
        <v>0</v>
      </c>
      <c r="T132" s="96">
        <v>37846</v>
      </c>
    </row>
    <row r="133" spans="1:20" s="60" customFormat="1" x14ac:dyDescent="0.2">
      <c r="A133" s="145"/>
      <c r="B133" s="145"/>
      <c r="C133" s="167"/>
      <c r="D133" s="68">
        <v>2023</v>
      </c>
      <c r="E133" s="69">
        <f>SUM(F133:I133)</f>
        <v>22050</v>
      </c>
      <c r="F133" s="69">
        <v>0</v>
      </c>
      <c r="G133" s="69">
        <v>0</v>
      </c>
      <c r="H133" s="69">
        <v>0</v>
      </c>
      <c r="I133" s="69">
        <v>22050</v>
      </c>
      <c r="J133" s="147"/>
      <c r="K133" s="150"/>
      <c r="L133" s="188"/>
      <c r="M133" s="174"/>
      <c r="N133" s="227"/>
      <c r="O133" s="68">
        <v>2023</v>
      </c>
      <c r="P133" s="65">
        <f t="shared" ref="P133:P135" si="48">SUM(Q133:T133)</f>
        <v>0</v>
      </c>
      <c r="Q133" s="73"/>
      <c r="R133" s="73"/>
      <c r="S133" s="73"/>
      <c r="T133" s="74"/>
    </row>
    <row r="134" spans="1:20" s="60" customFormat="1" x14ac:dyDescent="0.2">
      <c r="A134" s="145"/>
      <c r="B134" s="145"/>
      <c r="C134" s="167"/>
      <c r="D134" s="68">
        <v>2024</v>
      </c>
      <c r="E134" s="69">
        <f>SUM(F134:I134)</f>
        <v>0</v>
      </c>
      <c r="F134" s="69">
        <v>0</v>
      </c>
      <c r="G134" s="69">
        <v>0</v>
      </c>
      <c r="H134" s="69">
        <v>0</v>
      </c>
      <c r="I134" s="69">
        <v>0</v>
      </c>
      <c r="J134" s="147"/>
      <c r="K134" s="150"/>
      <c r="L134" s="188"/>
      <c r="M134" s="174"/>
      <c r="N134" s="227"/>
      <c r="O134" s="68">
        <v>2024</v>
      </c>
      <c r="P134" s="65">
        <f t="shared" si="48"/>
        <v>0</v>
      </c>
      <c r="Q134" s="73"/>
      <c r="R134" s="73"/>
      <c r="S134" s="73"/>
      <c r="T134" s="74"/>
    </row>
    <row r="135" spans="1:20" s="60" customFormat="1" x14ac:dyDescent="0.2">
      <c r="A135" s="146"/>
      <c r="B135" s="146"/>
      <c r="C135" s="167"/>
      <c r="D135" s="92">
        <v>2025</v>
      </c>
      <c r="E135" s="97">
        <f>SUM(F135:I135)</f>
        <v>0</v>
      </c>
      <c r="F135" s="69">
        <v>0</v>
      </c>
      <c r="G135" s="69">
        <v>0</v>
      </c>
      <c r="H135" s="69">
        <v>0</v>
      </c>
      <c r="I135" s="97">
        <v>0</v>
      </c>
      <c r="J135" s="149"/>
      <c r="K135" s="150"/>
      <c r="L135" s="189"/>
      <c r="M135" s="174"/>
      <c r="N135" s="169"/>
      <c r="O135" s="92">
        <v>2025</v>
      </c>
      <c r="P135" s="93">
        <f t="shared" si="48"/>
        <v>0</v>
      </c>
      <c r="Q135" s="73"/>
      <c r="R135" s="73"/>
      <c r="S135" s="73"/>
      <c r="T135" s="74"/>
    </row>
    <row r="136" spans="1:20" s="60" customFormat="1" ht="97.5" customHeight="1" x14ac:dyDescent="0.2">
      <c r="A136" s="177" t="s">
        <v>161</v>
      </c>
      <c r="B136" s="186" t="s">
        <v>233</v>
      </c>
      <c r="C136" s="205" t="s">
        <v>56</v>
      </c>
      <c r="D136" s="68" t="s">
        <v>148</v>
      </c>
      <c r="E136" s="69">
        <f>SUM(E137:E141)</f>
        <v>1625</v>
      </c>
      <c r="F136" s="69">
        <f>SUM(F137:F141)</f>
        <v>0</v>
      </c>
      <c r="G136" s="69">
        <f>SUM(G137:G141)</f>
        <v>0</v>
      </c>
      <c r="H136" s="69">
        <f>SUM(H137:H141)</f>
        <v>0</v>
      </c>
      <c r="I136" s="69">
        <f>SUM(I137:I141)</f>
        <v>1625</v>
      </c>
      <c r="J136" s="178" t="s">
        <v>234</v>
      </c>
      <c r="K136" s="179" t="s">
        <v>156</v>
      </c>
      <c r="L136" s="187" t="s">
        <v>193</v>
      </c>
      <c r="M136" s="174" t="s">
        <v>346</v>
      </c>
      <c r="N136" s="226" t="s">
        <v>372</v>
      </c>
      <c r="O136" s="68" t="s">
        <v>3</v>
      </c>
      <c r="P136" s="71">
        <f>SUM(P137:P141)</f>
        <v>1646.623</v>
      </c>
      <c r="Q136" s="71">
        <f t="shared" ref="Q136:T136" si="49">SUM(Q137:Q141)</f>
        <v>0</v>
      </c>
      <c r="R136" s="71">
        <f t="shared" si="49"/>
        <v>0</v>
      </c>
      <c r="S136" s="71">
        <f t="shared" si="49"/>
        <v>0</v>
      </c>
      <c r="T136" s="71">
        <f t="shared" si="49"/>
        <v>1646.623</v>
      </c>
    </row>
    <row r="137" spans="1:20" s="60" customFormat="1" x14ac:dyDescent="0.2">
      <c r="A137" s="145"/>
      <c r="B137" s="145"/>
      <c r="C137" s="167"/>
      <c r="D137" s="68">
        <v>2021</v>
      </c>
      <c r="E137" s="69">
        <f>SUM(F137:I137)</f>
        <v>1353</v>
      </c>
      <c r="F137" s="69">
        <v>0</v>
      </c>
      <c r="G137" s="69">
        <v>0</v>
      </c>
      <c r="H137" s="69">
        <v>0</v>
      </c>
      <c r="I137" s="69">
        <v>1353</v>
      </c>
      <c r="J137" s="147"/>
      <c r="K137" s="150"/>
      <c r="L137" s="188"/>
      <c r="M137" s="174"/>
      <c r="N137" s="227"/>
      <c r="O137" s="68">
        <v>2021</v>
      </c>
      <c r="P137" s="58">
        <f t="shared" ref="P137:P141" si="50">SUM(Q137:T137)</f>
        <v>1346.691</v>
      </c>
      <c r="Q137" s="58">
        <v>0</v>
      </c>
      <c r="R137" s="58">
        <v>0</v>
      </c>
      <c r="S137" s="58">
        <v>0</v>
      </c>
      <c r="T137" s="95">
        <v>1346.691</v>
      </c>
    </row>
    <row r="138" spans="1:20" s="60" customFormat="1" x14ac:dyDescent="0.2">
      <c r="A138" s="145"/>
      <c r="B138" s="145"/>
      <c r="C138" s="167"/>
      <c r="D138" s="68">
        <v>2022</v>
      </c>
      <c r="E138" s="69">
        <f>SUM(F138:I138)</f>
        <v>272</v>
      </c>
      <c r="F138" s="69">
        <v>0</v>
      </c>
      <c r="G138" s="69">
        <v>0</v>
      </c>
      <c r="H138" s="69">
        <v>0</v>
      </c>
      <c r="I138" s="69">
        <v>272</v>
      </c>
      <c r="J138" s="147"/>
      <c r="K138" s="150"/>
      <c r="L138" s="188"/>
      <c r="M138" s="174"/>
      <c r="N138" s="227"/>
      <c r="O138" s="68">
        <v>2022</v>
      </c>
      <c r="P138" s="65">
        <f t="shared" si="50"/>
        <v>299.93200000000002</v>
      </c>
      <c r="Q138" s="58">
        <v>0</v>
      </c>
      <c r="R138" s="65">
        <v>0</v>
      </c>
      <c r="S138" s="58">
        <v>0</v>
      </c>
      <c r="T138" s="96">
        <v>299.93200000000002</v>
      </c>
    </row>
    <row r="139" spans="1:20" s="60" customFormat="1" x14ac:dyDescent="0.2">
      <c r="A139" s="145"/>
      <c r="B139" s="145"/>
      <c r="C139" s="167"/>
      <c r="D139" s="68">
        <v>2023</v>
      </c>
      <c r="E139" s="69">
        <f>SUM(F139:I139)</f>
        <v>0</v>
      </c>
      <c r="F139" s="69">
        <v>0</v>
      </c>
      <c r="G139" s="69">
        <v>0</v>
      </c>
      <c r="H139" s="69">
        <v>0</v>
      </c>
      <c r="I139" s="69">
        <v>0</v>
      </c>
      <c r="J139" s="147"/>
      <c r="K139" s="150"/>
      <c r="L139" s="188"/>
      <c r="M139" s="174"/>
      <c r="N139" s="227"/>
      <c r="O139" s="68">
        <v>2023</v>
      </c>
      <c r="P139" s="65">
        <f t="shared" si="50"/>
        <v>0</v>
      </c>
      <c r="Q139" s="73"/>
      <c r="R139" s="73"/>
      <c r="S139" s="73"/>
      <c r="T139" s="74"/>
    </row>
    <row r="140" spans="1:20" s="60" customFormat="1" x14ac:dyDescent="0.2">
      <c r="A140" s="145"/>
      <c r="B140" s="145"/>
      <c r="C140" s="167"/>
      <c r="D140" s="68">
        <v>2024</v>
      </c>
      <c r="E140" s="69">
        <f>SUM(F140:I140)</f>
        <v>0</v>
      </c>
      <c r="F140" s="69">
        <v>0</v>
      </c>
      <c r="G140" s="69">
        <v>0</v>
      </c>
      <c r="H140" s="69">
        <v>0</v>
      </c>
      <c r="I140" s="69">
        <v>0</v>
      </c>
      <c r="J140" s="147"/>
      <c r="K140" s="150"/>
      <c r="L140" s="188"/>
      <c r="M140" s="174"/>
      <c r="N140" s="227"/>
      <c r="O140" s="68">
        <v>2024</v>
      </c>
      <c r="P140" s="65">
        <f t="shared" si="50"/>
        <v>0</v>
      </c>
      <c r="Q140" s="73"/>
      <c r="R140" s="73"/>
      <c r="S140" s="73"/>
      <c r="T140" s="74"/>
    </row>
    <row r="141" spans="1:20" s="60" customFormat="1" ht="14.25" customHeight="1" x14ac:dyDescent="0.2">
      <c r="A141" s="146"/>
      <c r="B141" s="145"/>
      <c r="C141" s="167"/>
      <c r="D141" s="92">
        <v>2025</v>
      </c>
      <c r="E141" s="69">
        <f>SUM(F141:I141)</f>
        <v>0</v>
      </c>
      <c r="F141" s="69">
        <v>0</v>
      </c>
      <c r="G141" s="69">
        <v>0</v>
      </c>
      <c r="H141" s="69">
        <v>0</v>
      </c>
      <c r="I141" s="97">
        <v>0</v>
      </c>
      <c r="J141" s="149"/>
      <c r="K141" s="150"/>
      <c r="L141" s="189"/>
      <c r="M141" s="174"/>
      <c r="N141" s="169"/>
      <c r="O141" s="92">
        <v>2025</v>
      </c>
      <c r="P141" s="93">
        <f t="shared" si="50"/>
        <v>0</v>
      </c>
      <c r="Q141" s="73"/>
      <c r="R141" s="73"/>
      <c r="S141" s="73"/>
      <c r="T141" s="74"/>
    </row>
    <row r="142" spans="1:20" s="60" customFormat="1" ht="66" customHeight="1" x14ac:dyDescent="0.2">
      <c r="A142" s="177" t="s">
        <v>323</v>
      </c>
      <c r="B142" s="180" t="s">
        <v>158</v>
      </c>
      <c r="C142" s="205" t="s">
        <v>146</v>
      </c>
      <c r="D142" s="68" t="s">
        <v>148</v>
      </c>
      <c r="E142" s="69">
        <f>SUM(E143:E147)</f>
        <v>10000</v>
      </c>
      <c r="F142" s="69">
        <f>SUM(F143:F147)</f>
        <v>0</v>
      </c>
      <c r="G142" s="69">
        <f>SUM(G143:G147)</f>
        <v>0</v>
      </c>
      <c r="H142" s="69">
        <f>SUM(H143:H147)</f>
        <v>0</v>
      </c>
      <c r="I142" s="69">
        <f>SUM(I143:I147)</f>
        <v>10000</v>
      </c>
      <c r="J142" s="178" t="s">
        <v>159</v>
      </c>
      <c r="K142" s="182" t="s">
        <v>160</v>
      </c>
      <c r="L142" s="179" t="s">
        <v>193</v>
      </c>
      <c r="M142" s="152" t="s">
        <v>347</v>
      </c>
      <c r="N142" s="226" t="s">
        <v>373</v>
      </c>
      <c r="O142" s="68" t="s">
        <v>3</v>
      </c>
      <c r="P142" s="71">
        <f>SUM(P143:P147)</f>
        <v>22.5</v>
      </c>
      <c r="Q142" s="71">
        <f t="shared" ref="Q142:T142" si="51">SUM(Q143:Q147)</f>
        <v>0</v>
      </c>
      <c r="R142" s="71">
        <f t="shared" si="51"/>
        <v>0</v>
      </c>
      <c r="S142" s="71">
        <f t="shared" si="51"/>
        <v>0</v>
      </c>
      <c r="T142" s="71">
        <f t="shared" si="51"/>
        <v>22.5</v>
      </c>
    </row>
    <row r="143" spans="1:20" s="60" customFormat="1" x14ac:dyDescent="0.2">
      <c r="A143" s="145"/>
      <c r="B143" s="167"/>
      <c r="C143" s="167"/>
      <c r="D143" s="68">
        <v>2021</v>
      </c>
      <c r="E143" s="69">
        <f>SUM(F143:I143)</f>
        <v>0</v>
      </c>
      <c r="F143" s="69">
        <v>0</v>
      </c>
      <c r="G143" s="69">
        <v>0</v>
      </c>
      <c r="H143" s="69">
        <v>0</v>
      </c>
      <c r="I143" s="69">
        <v>0</v>
      </c>
      <c r="J143" s="147"/>
      <c r="K143" s="172"/>
      <c r="L143" s="150"/>
      <c r="M143" s="152"/>
      <c r="N143" s="227"/>
      <c r="O143" s="68">
        <v>2021</v>
      </c>
      <c r="P143" s="58">
        <f t="shared" ref="P143:P147" si="52">SUM(Q143:T143)</f>
        <v>0</v>
      </c>
      <c r="Q143" s="58">
        <v>0</v>
      </c>
      <c r="R143" s="58">
        <v>0</v>
      </c>
      <c r="S143" s="58">
        <v>0</v>
      </c>
      <c r="T143" s="58">
        <v>0</v>
      </c>
    </row>
    <row r="144" spans="1:20" s="60" customFormat="1" x14ac:dyDescent="0.2">
      <c r="A144" s="145"/>
      <c r="B144" s="167"/>
      <c r="C144" s="167"/>
      <c r="D144" s="68">
        <v>2022</v>
      </c>
      <c r="E144" s="69">
        <f>SUM(F144:I144)</f>
        <v>9000</v>
      </c>
      <c r="F144" s="69">
        <v>0</v>
      </c>
      <c r="G144" s="69">
        <v>0</v>
      </c>
      <c r="H144" s="69">
        <v>0</v>
      </c>
      <c r="I144" s="69">
        <v>9000</v>
      </c>
      <c r="J144" s="147"/>
      <c r="K144" s="172"/>
      <c r="L144" s="150"/>
      <c r="M144" s="152"/>
      <c r="N144" s="227"/>
      <c r="O144" s="68">
        <v>2022</v>
      </c>
      <c r="P144" s="65">
        <v>22.5</v>
      </c>
      <c r="Q144" s="66">
        <v>0</v>
      </c>
      <c r="R144" s="66">
        <v>0</v>
      </c>
      <c r="S144" s="66">
        <v>0</v>
      </c>
      <c r="T144" s="65">
        <v>22.5</v>
      </c>
    </row>
    <row r="145" spans="1:20" s="60" customFormat="1" x14ac:dyDescent="0.2">
      <c r="A145" s="145"/>
      <c r="B145" s="167"/>
      <c r="C145" s="167"/>
      <c r="D145" s="68">
        <v>2023</v>
      </c>
      <c r="E145" s="69">
        <f>SUM(F145:I145)</f>
        <v>1000</v>
      </c>
      <c r="F145" s="69">
        <v>0</v>
      </c>
      <c r="G145" s="69">
        <v>0</v>
      </c>
      <c r="H145" s="69">
        <v>0</v>
      </c>
      <c r="I145" s="69">
        <v>1000</v>
      </c>
      <c r="J145" s="147"/>
      <c r="K145" s="172"/>
      <c r="L145" s="150"/>
      <c r="M145" s="152"/>
      <c r="N145" s="227"/>
      <c r="O145" s="68">
        <v>2023</v>
      </c>
      <c r="P145" s="65">
        <f t="shared" si="52"/>
        <v>0</v>
      </c>
      <c r="Q145" s="73"/>
      <c r="R145" s="73"/>
      <c r="S145" s="73"/>
      <c r="T145" s="74"/>
    </row>
    <row r="146" spans="1:20" s="60" customFormat="1" x14ac:dyDescent="0.2">
      <c r="A146" s="145"/>
      <c r="B146" s="167"/>
      <c r="C146" s="167"/>
      <c r="D146" s="68">
        <v>2024</v>
      </c>
      <c r="E146" s="69">
        <f>SUM(F146:I146)</f>
        <v>0</v>
      </c>
      <c r="F146" s="69">
        <v>0</v>
      </c>
      <c r="G146" s="69">
        <v>0</v>
      </c>
      <c r="H146" s="69">
        <v>0</v>
      </c>
      <c r="I146" s="69">
        <v>0</v>
      </c>
      <c r="J146" s="147"/>
      <c r="K146" s="172"/>
      <c r="L146" s="150"/>
      <c r="M146" s="152"/>
      <c r="N146" s="227"/>
      <c r="O146" s="68">
        <v>2024</v>
      </c>
      <c r="P146" s="65">
        <f t="shared" si="52"/>
        <v>0</v>
      </c>
      <c r="Q146" s="73"/>
      <c r="R146" s="73"/>
      <c r="S146" s="73"/>
      <c r="T146" s="74"/>
    </row>
    <row r="147" spans="1:20" s="60" customFormat="1" ht="10.5" customHeight="1" x14ac:dyDescent="0.2">
      <c r="A147" s="146"/>
      <c r="B147" s="167"/>
      <c r="C147" s="167"/>
      <c r="D147" s="68">
        <v>2025</v>
      </c>
      <c r="E147" s="69">
        <f>SUM(F147:I147)</f>
        <v>0</v>
      </c>
      <c r="F147" s="69">
        <v>0</v>
      </c>
      <c r="G147" s="69">
        <v>0</v>
      </c>
      <c r="H147" s="69">
        <v>0</v>
      </c>
      <c r="I147" s="69">
        <v>0</v>
      </c>
      <c r="J147" s="149"/>
      <c r="K147" s="172"/>
      <c r="L147" s="151"/>
      <c r="M147" s="176"/>
      <c r="N147" s="169"/>
      <c r="O147" s="92">
        <v>2025</v>
      </c>
      <c r="P147" s="93">
        <f t="shared" si="52"/>
        <v>0</v>
      </c>
      <c r="Q147" s="73"/>
      <c r="R147" s="73"/>
      <c r="S147" s="73"/>
      <c r="T147" s="74"/>
    </row>
    <row r="148" spans="1:20" s="60" customFormat="1" ht="126" customHeight="1" x14ac:dyDescent="0.2">
      <c r="A148" s="177" t="s">
        <v>324</v>
      </c>
      <c r="B148" s="180" t="s">
        <v>162</v>
      </c>
      <c r="C148" s="205" t="s">
        <v>163</v>
      </c>
      <c r="D148" s="68" t="s">
        <v>148</v>
      </c>
      <c r="E148" s="69">
        <f>SUM(E149:E153)</f>
        <v>13580</v>
      </c>
      <c r="F148" s="69">
        <f>SUM(F149:F153)</f>
        <v>0</v>
      </c>
      <c r="G148" s="69">
        <f>SUM(G149:G153)</f>
        <v>0</v>
      </c>
      <c r="H148" s="69">
        <f>SUM(H149:H153)</f>
        <v>0</v>
      </c>
      <c r="I148" s="69"/>
      <c r="J148" s="178" t="s">
        <v>235</v>
      </c>
      <c r="K148" s="182" t="s">
        <v>164</v>
      </c>
      <c r="L148" s="179" t="s">
        <v>193</v>
      </c>
      <c r="M148" s="208" t="s">
        <v>348</v>
      </c>
      <c r="N148" s="226" t="s">
        <v>374</v>
      </c>
      <c r="O148" s="68" t="s">
        <v>3</v>
      </c>
      <c r="P148" s="71">
        <f>SUM(P149:P153)</f>
        <v>570</v>
      </c>
      <c r="Q148" s="71">
        <f t="shared" ref="Q148:T148" si="53">SUM(Q149:Q153)</f>
        <v>0</v>
      </c>
      <c r="R148" s="71">
        <f t="shared" si="53"/>
        <v>0</v>
      </c>
      <c r="S148" s="71">
        <f t="shared" si="53"/>
        <v>0</v>
      </c>
      <c r="T148" s="71">
        <f t="shared" si="53"/>
        <v>570</v>
      </c>
    </row>
    <row r="149" spans="1:20" s="60" customFormat="1" x14ac:dyDescent="0.2">
      <c r="A149" s="145"/>
      <c r="B149" s="167"/>
      <c r="C149" s="167"/>
      <c r="D149" s="68">
        <v>2021</v>
      </c>
      <c r="E149" s="69">
        <f>SUM(F149:I149)</f>
        <v>0</v>
      </c>
      <c r="F149" s="69">
        <v>0</v>
      </c>
      <c r="G149" s="69">
        <v>0</v>
      </c>
      <c r="H149" s="69">
        <v>0</v>
      </c>
      <c r="I149" s="69">
        <v>0</v>
      </c>
      <c r="J149" s="147"/>
      <c r="K149" s="172"/>
      <c r="L149" s="150"/>
      <c r="M149" s="183"/>
      <c r="N149" s="227"/>
      <c r="O149" s="68">
        <v>2021</v>
      </c>
      <c r="P149" s="58">
        <f t="shared" ref="P149:P153" si="54">SUM(Q149:T149)</f>
        <v>0</v>
      </c>
      <c r="Q149" s="58">
        <v>0</v>
      </c>
      <c r="R149" s="58">
        <v>0</v>
      </c>
      <c r="S149" s="58">
        <v>0</v>
      </c>
      <c r="T149" s="58">
        <v>0</v>
      </c>
    </row>
    <row r="150" spans="1:20" s="60" customFormat="1" x14ac:dyDescent="0.2">
      <c r="A150" s="145"/>
      <c r="B150" s="167"/>
      <c r="C150" s="167"/>
      <c r="D150" s="68">
        <v>2022</v>
      </c>
      <c r="E150" s="69">
        <f>SUM(F150:I150)</f>
        <v>0</v>
      </c>
      <c r="F150" s="69">
        <v>0</v>
      </c>
      <c r="G150" s="69">
        <v>0</v>
      </c>
      <c r="H150" s="69">
        <v>0</v>
      </c>
      <c r="I150" s="69">
        <v>0</v>
      </c>
      <c r="J150" s="147"/>
      <c r="K150" s="172"/>
      <c r="L150" s="150"/>
      <c r="M150" s="183"/>
      <c r="N150" s="227"/>
      <c r="O150" s="68">
        <v>2022</v>
      </c>
      <c r="P150" s="65">
        <f t="shared" si="54"/>
        <v>570</v>
      </c>
      <c r="Q150" s="66">
        <v>0</v>
      </c>
      <c r="R150" s="66">
        <v>0</v>
      </c>
      <c r="S150" s="66">
        <v>0</v>
      </c>
      <c r="T150" s="66">
        <v>570</v>
      </c>
    </row>
    <row r="151" spans="1:20" s="60" customFormat="1" x14ac:dyDescent="0.2">
      <c r="A151" s="145"/>
      <c r="B151" s="167"/>
      <c r="C151" s="167"/>
      <c r="D151" s="68">
        <v>2023</v>
      </c>
      <c r="E151" s="69">
        <f>SUM(F151:I151)</f>
        <v>150</v>
      </c>
      <c r="F151" s="69">
        <v>0</v>
      </c>
      <c r="G151" s="69">
        <v>0</v>
      </c>
      <c r="H151" s="69">
        <v>0</v>
      </c>
      <c r="I151" s="69">
        <v>150</v>
      </c>
      <c r="J151" s="147"/>
      <c r="K151" s="172"/>
      <c r="L151" s="150"/>
      <c r="M151" s="183"/>
      <c r="N151" s="227"/>
      <c r="O151" s="68">
        <v>2023</v>
      </c>
      <c r="P151" s="65">
        <f t="shared" si="54"/>
        <v>0</v>
      </c>
      <c r="Q151" s="73"/>
      <c r="R151" s="73"/>
      <c r="S151" s="73"/>
      <c r="T151" s="74"/>
    </row>
    <row r="152" spans="1:20" s="60" customFormat="1" x14ac:dyDescent="0.2">
      <c r="A152" s="145"/>
      <c r="B152" s="167"/>
      <c r="C152" s="167"/>
      <c r="D152" s="68">
        <v>2024</v>
      </c>
      <c r="E152" s="69">
        <f>SUM(F152:I152)</f>
        <v>5500</v>
      </c>
      <c r="F152" s="69">
        <v>0</v>
      </c>
      <c r="G152" s="69">
        <v>0</v>
      </c>
      <c r="H152" s="69">
        <v>0</v>
      </c>
      <c r="I152" s="69">
        <v>5500</v>
      </c>
      <c r="J152" s="147"/>
      <c r="K152" s="172"/>
      <c r="L152" s="150"/>
      <c r="M152" s="183"/>
      <c r="N152" s="227"/>
      <c r="O152" s="68">
        <v>2024</v>
      </c>
      <c r="P152" s="65">
        <f t="shared" si="54"/>
        <v>0</v>
      </c>
      <c r="Q152" s="73"/>
      <c r="R152" s="73"/>
      <c r="S152" s="73"/>
      <c r="T152" s="74"/>
    </row>
    <row r="153" spans="1:20" s="60" customFormat="1" ht="10.5" customHeight="1" x14ac:dyDescent="0.2">
      <c r="A153" s="146"/>
      <c r="B153" s="206"/>
      <c r="C153" s="206"/>
      <c r="D153" s="92">
        <v>2025</v>
      </c>
      <c r="E153" s="97">
        <f>SUM(F153:I153)</f>
        <v>7930</v>
      </c>
      <c r="F153" s="97">
        <v>0</v>
      </c>
      <c r="G153" s="97">
        <v>0</v>
      </c>
      <c r="H153" s="97">
        <v>0</v>
      </c>
      <c r="I153" s="97">
        <v>7930</v>
      </c>
      <c r="J153" s="147"/>
      <c r="K153" s="207"/>
      <c r="L153" s="150"/>
      <c r="M153" s="183"/>
      <c r="N153" s="227"/>
      <c r="O153" s="92">
        <v>2025</v>
      </c>
      <c r="P153" s="93">
        <f t="shared" si="54"/>
        <v>0</v>
      </c>
      <c r="Q153" s="98"/>
      <c r="R153" s="98"/>
      <c r="S153" s="98"/>
      <c r="T153" s="82"/>
    </row>
    <row r="154" spans="1:20" ht="18" x14ac:dyDescent="0.2">
      <c r="A154" s="27" t="s">
        <v>41</v>
      </c>
      <c r="B154" s="234" t="s">
        <v>42</v>
      </c>
      <c r="C154" s="235"/>
      <c r="D154" s="235"/>
      <c r="E154" s="235"/>
      <c r="F154" s="235"/>
      <c r="G154" s="235"/>
      <c r="H154" s="235"/>
      <c r="I154" s="235"/>
      <c r="J154" s="235"/>
      <c r="K154" s="235"/>
      <c r="L154" s="235"/>
      <c r="M154" s="235"/>
      <c r="N154" s="236"/>
      <c r="O154" s="236"/>
      <c r="P154" s="236"/>
      <c r="Q154" s="236"/>
      <c r="R154" s="236"/>
      <c r="S154" s="236"/>
      <c r="T154" s="236"/>
    </row>
    <row r="155" spans="1:20" x14ac:dyDescent="0.2">
      <c r="A155" s="24" t="s">
        <v>43</v>
      </c>
      <c r="B155" s="237" t="s">
        <v>44</v>
      </c>
      <c r="C155" s="238"/>
      <c r="D155" s="238"/>
      <c r="E155" s="238"/>
      <c r="F155" s="238"/>
      <c r="G155" s="238"/>
      <c r="H155" s="238"/>
      <c r="I155" s="238"/>
      <c r="J155" s="238"/>
      <c r="K155" s="238"/>
      <c r="L155" s="238"/>
      <c r="M155" s="238"/>
      <c r="N155" s="239"/>
      <c r="O155" s="239"/>
      <c r="P155" s="239"/>
      <c r="Q155" s="239"/>
      <c r="R155" s="239"/>
      <c r="S155" s="239"/>
      <c r="T155" s="240"/>
    </row>
    <row r="156" spans="1:20" s="60" customFormat="1" ht="119.25" customHeight="1" x14ac:dyDescent="0.2">
      <c r="A156" s="144" t="s">
        <v>45</v>
      </c>
      <c r="B156" s="147" t="s">
        <v>129</v>
      </c>
      <c r="C156" s="148">
        <v>2021</v>
      </c>
      <c r="D156" s="55" t="s">
        <v>3</v>
      </c>
      <c r="E156" s="56">
        <f>SUM(E157:E161)</f>
        <v>15000</v>
      </c>
      <c r="F156" s="56">
        <f>SUM(F157:F161)</f>
        <v>0</v>
      </c>
      <c r="G156" s="56">
        <f>SUM(G157:G161)</f>
        <v>0</v>
      </c>
      <c r="H156" s="56">
        <f>SUM(H157:H161)</f>
        <v>0</v>
      </c>
      <c r="I156" s="56">
        <f>SUM(I157:I161)</f>
        <v>15000</v>
      </c>
      <c r="J156" s="147" t="s">
        <v>236</v>
      </c>
      <c r="K156" s="148" t="s">
        <v>102</v>
      </c>
      <c r="L156" s="148" t="s">
        <v>109</v>
      </c>
      <c r="M156" s="152" t="s">
        <v>237</v>
      </c>
      <c r="N156" s="170" t="s">
        <v>375</v>
      </c>
      <c r="O156" s="68" t="s">
        <v>3</v>
      </c>
      <c r="P156" s="71">
        <f>SUM(P157:P161)</f>
        <v>0</v>
      </c>
      <c r="Q156" s="71">
        <f t="shared" ref="Q156:T156" si="55">SUM(Q157:Q161)</f>
        <v>0</v>
      </c>
      <c r="R156" s="71">
        <f t="shared" si="55"/>
        <v>0</v>
      </c>
      <c r="S156" s="71">
        <f t="shared" si="55"/>
        <v>0</v>
      </c>
      <c r="T156" s="71">
        <f t="shared" si="55"/>
        <v>0</v>
      </c>
    </row>
    <row r="157" spans="1:20" s="60" customFormat="1" x14ac:dyDescent="0.2">
      <c r="A157" s="145"/>
      <c r="B157" s="145"/>
      <c r="C157" s="145"/>
      <c r="D157" s="61">
        <v>2021</v>
      </c>
      <c r="E157" s="62">
        <f>SUM(F157:I157)</f>
        <v>15000</v>
      </c>
      <c r="F157" s="62">
        <v>0</v>
      </c>
      <c r="G157" s="62">
        <v>0</v>
      </c>
      <c r="H157" s="62">
        <v>0</v>
      </c>
      <c r="I157" s="62">
        <v>15000</v>
      </c>
      <c r="J157" s="147"/>
      <c r="K157" s="150"/>
      <c r="L157" s="150"/>
      <c r="M157" s="153"/>
      <c r="N157" s="170"/>
      <c r="O157" s="68">
        <v>2021</v>
      </c>
      <c r="P157" s="58">
        <f t="shared" ref="P157:P215" si="56">SUM(Q157:T157)</f>
        <v>0</v>
      </c>
      <c r="Q157" s="59">
        <v>0</v>
      </c>
      <c r="R157" s="58">
        <v>0</v>
      </c>
      <c r="S157" s="58">
        <v>0</v>
      </c>
      <c r="T157" s="58">
        <v>0</v>
      </c>
    </row>
    <row r="158" spans="1:20" s="60" customFormat="1" x14ac:dyDescent="0.2">
      <c r="A158" s="145"/>
      <c r="B158" s="145"/>
      <c r="C158" s="145"/>
      <c r="D158" s="61">
        <v>2022</v>
      </c>
      <c r="E158" s="62">
        <f t="shared" ref="E158:E197" si="57">SUM(F158:I158)</f>
        <v>0</v>
      </c>
      <c r="F158" s="62">
        <v>0</v>
      </c>
      <c r="G158" s="62">
        <v>0</v>
      </c>
      <c r="H158" s="62">
        <v>0</v>
      </c>
      <c r="I158" s="62">
        <v>0</v>
      </c>
      <c r="J158" s="147"/>
      <c r="K158" s="150"/>
      <c r="L158" s="150"/>
      <c r="M158" s="153"/>
      <c r="N158" s="170"/>
      <c r="O158" s="68">
        <v>2022</v>
      </c>
      <c r="P158" s="65">
        <f t="shared" si="56"/>
        <v>0</v>
      </c>
      <c r="Q158" s="66">
        <v>0</v>
      </c>
      <c r="R158" s="66">
        <v>0</v>
      </c>
      <c r="S158" s="66">
        <v>0</v>
      </c>
      <c r="T158" s="66">
        <v>0</v>
      </c>
    </row>
    <row r="159" spans="1:20" s="60" customFormat="1" x14ac:dyDescent="0.2">
      <c r="A159" s="145"/>
      <c r="B159" s="145"/>
      <c r="C159" s="145"/>
      <c r="D159" s="61">
        <v>2023</v>
      </c>
      <c r="E159" s="62">
        <f t="shared" si="57"/>
        <v>0</v>
      </c>
      <c r="F159" s="62">
        <v>0</v>
      </c>
      <c r="G159" s="62">
        <v>0</v>
      </c>
      <c r="H159" s="62">
        <v>0</v>
      </c>
      <c r="I159" s="62">
        <v>0</v>
      </c>
      <c r="J159" s="147"/>
      <c r="K159" s="150"/>
      <c r="L159" s="150"/>
      <c r="M159" s="153"/>
      <c r="N159" s="170"/>
      <c r="O159" s="68">
        <v>2023</v>
      </c>
      <c r="P159" s="65">
        <f t="shared" si="56"/>
        <v>0</v>
      </c>
      <c r="Q159" s="86"/>
      <c r="R159" s="86"/>
      <c r="S159" s="86"/>
      <c r="T159" s="74"/>
    </row>
    <row r="160" spans="1:20" s="60" customFormat="1" x14ac:dyDescent="0.2">
      <c r="A160" s="145"/>
      <c r="B160" s="145"/>
      <c r="C160" s="145"/>
      <c r="D160" s="61">
        <v>2024</v>
      </c>
      <c r="E160" s="62">
        <f t="shared" si="57"/>
        <v>0</v>
      </c>
      <c r="F160" s="62">
        <v>0</v>
      </c>
      <c r="G160" s="62">
        <v>0</v>
      </c>
      <c r="H160" s="62">
        <v>0</v>
      </c>
      <c r="I160" s="62">
        <v>0</v>
      </c>
      <c r="J160" s="147"/>
      <c r="K160" s="150"/>
      <c r="L160" s="150"/>
      <c r="M160" s="153"/>
      <c r="N160" s="170"/>
      <c r="O160" s="68">
        <v>2024</v>
      </c>
      <c r="P160" s="65">
        <f t="shared" si="56"/>
        <v>0</v>
      </c>
      <c r="Q160" s="86"/>
      <c r="R160" s="86"/>
      <c r="S160" s="86"/>
      <c r="T160" s="74"/>
    </row>
    <row r="161" spans="1:20" s="60" customFormat="1" ht="21.75" customHeight="1" x14ac:dyDescent="0.2">
      <c r="A161" s="146"/>
      <c r="B161" s="146"/>
      <c r="C161" s="146"/>
      <c r="D161" s="61">
        <v>2025</v>
      </c>
      <c r="E161" s="62">
        <f t="shared" si="57"/>
        <v>0</v>
      </c>
      <c r="F161" s="62">
        <v>0</v>
      </c>
      <c r="G161" s="62">
        <v>0</v>
      </c>
      <c r="H161" s="62">
        <v>0</v>
      </c>
      <c r="I161" s="62">
        <v>0</v>
      </c>
      <c r="J161" s="149"/>
      <c r="K161" s="151"/>
      <c r="L161" s="151"/>
      <c r="M161" s="154"/>
      <c r="N161" s="170"/>
      <c r="O161" s="68">
        <v>2025</v>
      </c>
      <c r="P161" s="65">
        <f t="shared" si="56"/>
        <v>0</v>
      </c>
      <c r="Q161" s="86"/>
      <c r="R161" s="86"/>
      <c r="S161" s="86"/>
      <c r="T161" s="74"/>
    </row>
    <row r="162" spans="1:20" s="60" customFormat="1" ht="59.25" customHeight="1" x14ac:dyDescent="0.2">
      <c r="A162" s="177" t="s">
        <v>46</v>
      </c>
      <c r="B162" s="178" t="s">
        <v>128</v>
      </c>
      <c r="C162" s="179" t="s">
        <v>75</v>
      </c>
      <c r="D162" s="61" t="s">
        <v>3</v>
      </c>
      <c r="E162" s="62">
        <f>SUM(E163:E167)</f>
        <v>84310.1</v>
      </c>
      <c r="F162" s="62">
        <f>SUM(F163:F167)</f>
        <v>18874.799999999996</v>
      </c>
      <c r="G162" s="62">
        <f>SUM(G163:G167)</f>
        <v>65435.3</v>
      </c>
      <c r="H162" s="62">
        <f>SUM(H163:H167)</f>
        <v>0</v>
      </c>
      <c r="I162" s="62">
        <f>SUM(I163:I167)</f>
        <v>0</v>
      </c>
      <c r="J162" s="178" t="s">
        <v>238</v>
      </c>
      <c r="K162" s="179" t="s">
        <v>109</v>
      </c>
      <c r="L162" s="179" t="s">
        <v>109</v>
      </c>
      <c r="M162" s="175" t="s">
        <v>131</v>
      </c>
      <c r="N162" s="226" t="s">
        <v>376</v>
      </c>
      <c r="O162" s="68" t="s">
        <v>3</v>
      </c>
      <c r="P162" s="99">
        <f>SUM(P163:P167)</f>
        <v>59705.599999999999</v>
      </c>
      <c r="Q162" s="99">
        <f t="shared" ref="Q162:T162" si="58">SUM(Q163:Q167)</f>
        <v>15251.1</v>
      </c>
      <c r="R162" s="99">
        <f t="shared" si="58"/>
        <v>44454.5</v>
      </c>
      <c r="S162" s="99">
        <f t="shared" si="58"/>
        <v>0</v>
      </c>
      <c r="T162" s="99">
        <f t="shared" si="58"/>
        <v>0</v>
      </c>
    </row>
    <row r="163" spans="1:20" s="60" customFormat="1" x14ac:dyDescent="0.2">
      <c r="A163" s="145"/>
      <c r="B163" s="145"/>
      <c r="C163" s="145"/>
      <c r="D163" s="61">
        <v>2021</v>
      </c>
      <c r="E163" s="62">
        <f>F163+G163+H163+I163</f>
        <v>58010.1</v>
      </c>
      <c r="F163" s="62">
        <v>16427.099999999999</v>
      </c>
      <c r="G163" s="62">
        <v>41583</v>
      </c>
      <c r="H163" s="62">
        <v>0</v>
      </c>
      <c r="I163" s="62">
        <v>0</v>
      </c>
      <c r="J163" s="147"/>
      <c r="K163" s="150"/>
      <c r="L163" s="150"/>
      <c r="M163" s="153"/>
      <c r="N163" s="227"/>
      <c r="O163" s="68">
        <v>2021</v>
      </c>
      <c r="P163" s="100">
        <f>Q163+R163+S163+T163</f>
        <v>59144.6</v>
      </c>
      <c r="Q163" s="63">
        <v>14690.1</v>
      </c>
      <c r="R163" s="63">
        <v>44454.5</v>
      </c>
      <c r="S163" s="63">
        <v>0</v>
      </c>
      <c r="T163" s="64">
        <v>0</v>
      </c>
    </row>
    <row r="164" spans="1:20" s="60" customFormat="1" x14ac:dyDescent="0.2">
      <c r="A164" s="145"/>
      <c r="B164" s="145"/>
      <c r="C164" s="145"/>
      <c r="D164" s="61">
        <v>2022</v>
      </c>
      <c r="E164" s="62">
        <f t="shared" si="57"/>
        <v>600</v>
      </c>
      <c r="F164" s="62">
        <v>600</v>
      </c>
      <c r="G164" s="62">
        <v>0</v>
      </c>
      <c r="H164" s="62">
        <v>0</v>
      </c>
      <c r="I164" s="62">
        <v>0</v>
      </c>
      <c r="J164" s="147"/>
      <c r="K164" s="150"/>
      <c r="L164" s="150"/>
      <c r="M164" s="153"/>
      <c r="N164" s="227"/>
      <c r="O164" s="68">
        <v>2022</v>
      </c>
      <c r="P164" s="101">
        <f t="shared" ref="P164:P167" si="59">SUM(Q164:T164)</f>
        <v>561</v>
      </c>
      <c r="Q164" s="101">
        <v>561</v>
      </c>
      <c r="R164" s="66">
        <v>0</v>
      </c>
      <c r="S164" s="66">
        <v>0</v>
      </c>
      <c r="T164" s="66">
        <v>0</v>
      </c>
    </row>
    <row r="165" spans="1:20" s="60" customFormat="1" x14ac:dyDescent="0.2">
      <c r="A165" s="145"/>
      <c r="B165" s="145"/>
      <c r="C165" s="145"/>
      <c r="D165" s="61">
        <v>2023</v>
      </c>
      <c r="E165" s="62">
        <f t="shared" si="57"/>
        <v>7700</v>
      </c>
      <c r="F165" s="62">
        <v>553.6</v>
      </c>
      <c r="G165" s="62">
        <v>7146.4</v>
      </c>
      <c r="H165" s="62">
        <v>0</v>
      </c>
      <c r="I165" s="62">
        <v>0</v>
      </c>
      <c r="J165" s="147"/>
      <c r="K165" s="150"/>
      <c r="L165" s="150"/>
      <c r="M165" s="153"/>
      <c r="N165" s="227"/>
      <c r="O165" s="68">
        <v>2023</v>
      </c>
      <c r="P165" s="58">
        <f t="shared" si="59"/>
        <v>0</v>
      </c>
      <c r="Q165" s="102"/>
      <c r="R165" s="102"/>
      <c r="S165" s="102"/>
      <c r="T165" s="95"/>
    </row>
    <row r="166" spans="1:20" s="60" customFormat="1" x14ac:dyDescent="0.2">
      <c r="A166" s="145"/>
      <c r="B166" s="145"/>
      <c r="C166" s="145"/>
      <c r="D166" s="61">
        <v>2024</v>
      </c>
      <c r="E166" s="62">
        <f t="shared" si="57"/>
        <v>18000</v>
      </c>
      <c r="F166" s="62">
        <v>1294.0999999999999</v>
      </c>
      <c r="G166" s="62">
        <v>16705.900000000001</v>
      </c>
      <c r="H166" s="62">
        <v>0</v>
      </c>
      <c r="I166" s="62">
        <v>0</v>
      </c>
      <c r="J166" s="147"/>
      <c r="K166" s="150"/>
      <c r="L166" s="150"/>
      <c r="M166" s="153"/>
      <c r="N166" s="227"/>
      <c r="O166" s="68">
        <v>2024</v>
      </c>
      <c r="P166" s="58">
        <f t="shared" si="59"/>
        <v>0</v>
      </c>
      <c r="Q166" s="102"/>
      <c r="R166" s="102"/>
      <c r="S166" s="102"/>
      <c r="T166" s="95"/>
    </row>
    <row r="167" spans="1:20" s="60" customFormat="1" ht="13.5" customHeight="1" x14ac:dyDescent="0.2">
      <c r="A167" s="146"/>
      <c r="B167" s="146"/>
      <c r="C167" s="146"/>
      <c r="D167" s="61">
        <v>2025</v>
      </c>
      <c r="E167" s="62">
        <f t="shared" si="57"/>
        <v>0</v>
      </c>
      <c r="F167" s="62">
        <v>0</v>
      </c>
      <c r="G167" s="62">
        <v>0</v>
      </c>
      <c r="H167" s="62">
        <v>0</v>
      </c>
      <c r="I167" s="62">
        <v>0</v>
      </c>
      <c r="J167" s="149"/>
      <c r="K167" s="151"/>
      <c r="L167" s="151"/>
      <c r="M167" s="154"/>
      <c r="N167" s="169"/>
      <c r="O167" s="68">
        <v>2025</v>
      </c>
      <c r="P167" s="58">
        <f t="shared" si="59"/>
        <v>0</v>
      </c>
      <c r="Q167" s="102"/>
      <c r="R167" s="102"/>
      <c r="S167" s="102"/>
      <c r="T167" s="95"/>
    </row>
    <row r="168" spans="1:20" s="60" customFormat="1" ht="85.5" customHeight="1" x14ac:dyDescent="0.2">
      <c r="A168" s="177" t="s">
        <v>47</v>
      </c>
      <c r="B168" s="178" t="s">
        <v>239</v>
      </c>
      <c r="C168" s="179" t="s">
        <v>56</v>
      </c>
      <c r="D168" s="61" t="s">
        <v>3</v>
      </c>
      <c r="E168" s="62">
        <f>SUM(E169:E173)</f>
        <v>101369.1</v>
      </c>
      <c r="F168" s="62">
        <f>SUM(F169:F173)</f>
        <v>48929.799999999996</v>
      </c>
      <c r="G168" s="62">
        <f>SUM(G169:G173)</f>
        <v>52439.3</v>
      </c>
      <c r="H168" s="62">
        <f>SUM(H169:H173)</f>
        <v>0</v>
      </c>
      <c r="I168" s="62">
        <f>SUM(I169:I173)</f>
        <v>0</v>
      </c>
      <c r="J168" s="178" t="s">
        <v>240</v>
      </c>
      <c r="K168" s="179" t="s">
        <v>104</v>
      </c>
      <c r="L168" s="179" t="s">
        <v>109</v>
      </c>
      <c r="M168" s="175" t="s">
        <v>132</v>
      </c>
      <c r="N168" s="226" t="s">
        <v>377</v>
      </c>
      <c r="O168" s="68" t="s">
        <v>3</v>
      </c>
      <c r="P168" s="71">
        <f>SUM(P169:P173)</f>
        <v>126730.53602999999</v>
      </c>
      <c r="Q168" s="71">
        <f t="shared" ref="Q168:T168" si="60">SUM(Q169:Q173)</f>
        <v>74291.254740000004</v>
      </c>
      <c r="R168" s="71">
        <f t="shared" si="60"/>
        <v>52439.281289999999</v>
      </c>
      <c r="S168" s="71">
        <f t="shared" si="60"/>
        <v>0</v>
      </c>
      <c r="T168" s="71">
        <f t="shared" si="60"/>
        <v>0</v>
      </c>
    </row>
    <row r="169" spans="1:20" s="60" customFormat="1" ht="61.5" customHeight="1" x14ac:dyDescent="0.2">
      <c r="A169" s="145"/>
      <c r="B169" s="145"/>
      <c r="C169" s="145"/>
      <c r="D169" s="61">
        <v>2021</v>
      </c>
      <c r="E169" s="62">
        <f>SUM(F169:I169)</f>
        <v>41506.6</v>
      </c>
      <c r="F169" s="62">
        <v>2984.1</v>
      </c>
      <c r="G169" s="62">
        <v>38522.5</v>
      </c>
      <c r="H169" s="62">
        <v>0</v>
      </c>
      <c r="I169" s="62">
        <v>0</v>
      </c>
      <c r="J169" s="147"/>
      <c r="K169" s="150"/>
      <c r="L169" s="150"/>
      <c r="M169" s="153"/>
      <c r="N169" s="227"/>
      <c r="O169" s="68">
        <v>2021</v>
      </c>
      <c r="P169" s="75">
        <f t="shared" ref="P169:P172" si="61">SUM(Q169:T169)</f>
        <v>41506.536029999996</v>
      </c>
      <c r="Q169" s="103">
        <f>2984054.74/1000</f>
        <v>2984.05474</v>
      </c>
      <c r="R169" s="103">
        <f>38522481.29/1000</f>
        <v>38522.481289999996</v>
      </c>
      <c r="S169" s="75">
        <v>0</v>
      </c>
      <c r="T169" s="75">
        <v>0</v>
      </c>
    </row>
    <row r="170" spans="1:20" s="60" customFormat="1" ht="48.75" customHeight="1" x14ac:dyDescent="0.2">
      <c r="A170" s="145"/>
      <c r="B170" s="145"/>
      <c r="C170" s="145"/>
      <c r="D170" s="61">
        <v>2022</v>
      </c>
      <c r="E170" s="62">
        <f t="shared" si="57"/>
        <v>59862.5</v>
      </c>
      <c r="F170" s="62">
        <f>37507.2+8438.5</f>
        <v>45945.7</v>
      </c>
      <c r="G170" s="62">
        <v>13916.8</v>
      </c>
      <c r="H170" s="62">
        <v>0</v>
      </c>
      <c r="I170" s="62">
        <v>0</v>
      </c>
      <c r="J170" s="147"/>
      <c r="K170" s="150"/>
      <c r="L170" s="150"/>
      <c r="M170" s="153"/>
      <c r="N170" s="227"/>
      <c r="O170" s="68">
        <v>2022</v>
      </c>
      <c r="P170" s="75">
        <f t="shared" si="61"/>
        <v>85224</v>
      </c>
      <c r="Q170" s="104">
        <v>71307.199999999997</v>
      </c>
      <c r="R170" s="104">
        <v>13916.8</v>
      </c>
      <c r="S170" s="105">
        <v>0</v>
      </c>
      <c r="T170" s="105">
        <v>0</v>
      </c>
    </row>
    <row r="171" spans="1:20" s="60" customFormat="1" ht="68.25" customHeight="1" x14ac:dyDescent="0.2">
      <c r="A171" s="145"/>
      <c r="B171" s="145"/>
      <c r="C171" s="145"/>
      <c r="D171" s="61">
        <v>2023</v>
      </c>
      <c r="E171" s="62">
        <f t="shared" si="57"/>
        <v>0</v>
      </c>
      <c r="F171" s="62">
        <v>0</v>
      </c>
      <c r="G171" s="62">
        <v>0</v>
      </c>
      <c r="H171" s="62">
        <v>0</v>
      </c>
      <c r="I171" s="62">
        <v>0</v>
      </c>
      <c r="J171" s="147"/>
      <c r="K171" s="150"/>
      <c r="L171" s="150"/>
      <c r="M171" s="153"/>
      <c r="N171" s="227"/>
      <c r="O171" s="68">
        <v>2023</v>
      </c>
      <c r="P171" s="75">
        <f t="shared" si="61"/>
        <v>0</v>
      </c>
      <c r="Q171" s="75">
        <f t="shared" ref="Q171:Q172" si="62">SUM(R171:U171)</f>
        <v>0</v>
      </c>
      <c r="R171" s="75">
        <f t="shared" ref="R171:T172" si="63">SUM(S171:V171)</f>
        <v>0</v>
      </c>
      <c r="S171" s="75">
        <f t="shared" si="63"/>
        <v>0</v>
      </c>
      <c r="T171" s="75">
        <f t="shared" si="63"/>
        <v>0</v>
      </c>
    </row>
    <row r="172" spans="1:20" s="60" customFormat="1" ht="112.5" customHeight="1" x14ac:dyDescent="0.2">
      <c r="A172" s="145"/>
      <c r="B172" s="145"/>
      <c r="C172" s="145"/>
      <c r="D172" s="61">
        <v>2024</v>
      </c>
      <c r="E172" s="62">
        <f t="shared" si="57"/>
        <v>0</v>
      </c>
      <c r="F172" s="62">
        <v>0</v>
      </c>
      <c r="G172" s="62">
        <v>0</v>
      </c>
      <c r="H172" s="62">
        <v>0</v>
      </c>
      <c r="I172" s="62">
        <v>0</v>
      </c>
      <c r="J172" s="147"/>
      <c r="K172" s="150"/>
      <c r="L172" s="150"/>
      <c r="M172" s="153"/>
      <c r="N172" s="227"/>
      <c r="O172" s="68">
        <v>2024</v>
      </c>
      <c r="P172" s="75">
        <f t="shared" si="61"/>
        <v>0</v>
      </c>
      <c r="Q172" s="75">
        <f t="shared" si="62"/>
        <v>0</v>
      </c>
      <c r="R172" s="75">
        <f t="shared" si="63"/>
        <v>0</v>
      </c>
      <c r="S172" s="75">
        <f t="shared" si="63"/>
        <v>0</v>
      </c>
      <c r="T172" s="75">
        <f t="shared" si="63"/>
        <v>0</v>
      </c>
    </row>
    <row r="173" spans="1:20" s="60" customFormat="1" ht="112.5" customHeight="1" x14ac:dyDescent="0.2">
      <c r="A173" s="146"/>
      <c r="B173" s="146"/>
      <c r="C173" s="146"/>
      <c r="D173" s="61">
        <v>2025</v>
      </c>
      <c r="E173" s="62">
        <f t="shared" si="57"/>
        <v>0</v>
      </c>
      <c r="F173" s="62">
        <v>0</v>
      </c>
      <c r="G173" s="62">
        <v>0</v>
      </c>
      <c r="H173" s="62">
        <v>0</v>
      </c>
      <c r="I173" s="62">
        <v>0</v>
      </c>
      <c r="J173" s="149"/>
      <c r="K173" s="151"/>
      <c r="L173" s="151"/>
      <c r="M173" s="154"/>
      <c r="N173" s="169"/>
      <c r="O173" s="68">
        <v>2025</v>
      </c>
      <c r="P173" s="75">
        <f t="shared" ref="P173:Q173" si="64">SUM(Q173:T173)</f>
        <v>0</v>
      </c>
      <c r="Q173" s="75">
        <f t="shared" si="64"/>
        <v>0</v>
      </c>
      <c r="R173" s="75">
        <f t="shared" ref="R173:T173" si="65">SUM(S173:V173)</f>
        <v>0</v>
      </c>
      <c r="S173" s="75">
        <f t="shared" si="65"/>
        <v>0</v>
      </c>
      <c r="T173" s="75">
        <f t="shared" si="65"/>
        <v>0</v>
      </c>
    </row>
    <row r="174" spans="1:20" s="60" customFormat="1" ht="119.25" customHeight="1" x14ac:dyDescent="0.2">
      <c r="A174" s="177" t="s">
        <v>48</v>
      </c>
      <c r="B174" s="178" t="s">
        <v>49</v>
      </c>
      <c r="C174" s="179">
        <v>2023</v>
      </c>
      <c r="D174" s="61" t="s">
        <v>3</v>
      </c>
      <c r="E174" s="62">
        <f>SUM(E175:E179)</f>
        <v>15000</v>
      </c>
      <c r="F174" s="62">
        <f>SUM(F175:F179)</f>
        <v>1078.4000000000001</v>
      </c>
      <c r="G174" s="62">
        <f>SUM(G175:G179)</f>
        <v>13921.6</v>
      </c>
      <c r="H174" s="62">
        <f>SUM(H175:H179)</f>
        <v>0</v>
      </c>
      <c r="I174" s="62">
        <f>SUM(I175:I179)</f>
        <v>0</v>
      </c>
      <c r="J174" s="178" t="s">
        <v>241</v>
      </c>
      <c r="K174" s="179" t="s">
        <v>109</v>
      </c>
      <c r="L174" s="179" t="s">
        <v>109</v>
      </c>
      <c r="M174" s="175" t="s">
        <v>130</v>
      </c>
      <c r="N174" s="226" t="s">
        <v>378</v>
      </c>
      <c r="O174" s="68" t="s">
        <v>3</v>
      </c>
      <c r="P174" s="71">
        <f>SUM(P175:P179)</f>
        <v>0</v>
      </c>
      <c r="Q174" s="71">
        <f t="shared" ref="Q174:T174" si="66">SUM(Q175:Q179)</f>
        <v>0</v>
      </c>
      <c r="R174" s="71">
        <f t="shared" si="66"/>
        <v>0</v>
      </c>
      <c r="S174" s="71">
        <f t="shared" si="66"/>
        <v>0</v>
      </c>
      <c r="T174" s="71">
        <f t="shared" si="66"/>
        <v>0</v>
      </c>
    </row>
    <row r="175" spans="1:20" s="60" customFormat="1" x14ac:dyDescent="0.2">
      <c r="A175" s="145"/>
      <c r="B175" s="145"/>
      <c r="C175" s="145"/>
      <c r="D175" s="61">
        <v>2021</v>
      </c>
      <c r="E175" s="62">
        <f>SUM(F175:I175)</f>
        <v>0</v>
      </c>
      <c r="F175" s="62">
        <v>0</v>
      </c>
      <c r="G175" s="62">
        <v>0</v>
      </c>
      <c r="H175" s="62">
        <v>0</v>
      </c>
      <c r="I175" s="62">
        <v>0</v>
      </c>
      <c r="J175" s="147"/>
      <c r="K175" s="150"/>
      <c r="L175" s="150"/>
      <c r="M175" s="153"/>
      <c r="N175" s="227"/>
      <c r="O175" s="68">
        <v>2021</v>
      </c>
      <c r="P175" s="58">
        <f t="shared" ref="P175:P179" si="67">SUM(Q175:T175)</f>
        <v>0</v>
      </c>
      <c r="Q175" s="58">
        <v>0</v>
      </c>
      <c r="R175" s="58">
        <v>0</v>
      </c>
      <c r="S175" s="58">
        <v>0</v>
      </c>
      <c r="T175" s="58">
        <v>0</v>
      </c>
    </row>
    <row r="176" spans="1:20" s="60" customFormat="1" x14ac:dyDescent="0.2">
      <c r="A176" s="145"/>
      <c r="B176" s="145"/>
      <c r="C176" s="145"/>
      <c r="D176" s="61">
        <v>2022</v>
      </c>
      <c r="E176" s="62">
        <f t="shared" si="57"/>
        <v>0</v>
      </c>
      <c r="F176" s="62">
        <v>0</v>
      </c>
      <c r="G176" s="62">
        <v>0</v>
      </c>
      <c r="H176" s="62">
        <v>0</v>
      </c>
      <c r="I176" s="62">
        <v>0</v>
      </c>
      <c r="J176" s="147"/>
      <c r="K176" s="150"/>
      <c r="L176" s="150"/>
      <c r="M176" s="153"/>
      <c r="N176" s="227"/>
      <c r="O176" s="68">
        <v>2022</v>
      </c>
      <c r="P176" s="65">
        <f t="shared" si="67"/>
        <v>0</v>
      </c>
      <c r="Q176" s="66">
        <v>0</v>
      </c>
      <c r="R176" s="66">
        <v>0</v>
      </c>
      <c r="S176" s="66">
        <v>0</v>
      </c>
      <c r="T176" s="66">
        <v>0</v>
      </c>
    </row>
    <row r="177" spans="1:20" s="60" customFormat="1" x14ac:dyDescent="0.2">
      <c r="A177" s="145"/>
      <c r="B177" s="145"/>
      <c r="C177" s="145"/>
      <c r="D177" s="61">
        <v>2023</v>
      </c>
      <c r="E177" s="62">
        <f>SUM(F177:I177)</f>
        <v>15000</v>
      </c>
      <c r="F177" s="62">
        <v>1078.4000000000001</v>
      </c>
      <c r="G177" s="62">
        <v>13921.6</v>
      </c>
      <c r="H177" s="62">
        <v>0</v>
      </c>
      <c r="I177" s="62">
        <v>0</v>
      </c>
      <c r="J177" s="147"/>
      <c r="K177" s="150"/>
      <c r="L177" s="150"/>
      <c r="M177" s="153"/>
      <c r="N177" s="227"/>
      <c r="O177" s="68">
        <v>2023</v>
      </c>
      <c r="P177" s="65">
        <f t="shared" si="67"/>
        <v>0</v>
      </c>
      <c r="Q177" s="66">
        <v>0</v>
      </c>
      <c r="R177" s="66">
        <v>0</v>
      </c>
      <c r="S177" s="86"/>
      <c r="T177" s="74"/>
    </row>
    <row r="178" spans="1:20" s="60" customFormat="1" x14ac:dyDescent="0.2">
      <c r="A178" s="145"/>
      <c r="B178" s="145"/>
      <c r="C178" s="145"/>
      <c r="D178" s="61">
        <v>2024</v>
      </c>
      <c r="E178" s="62">
        <f t="shared" si="57"/>
        <v>0</v>
      </c>
      <c r="F178" s="62">
        <v>0</v>
      </c>
      <c r="G178" s="62">
        <v>0</v>
      </c>
      <c r="H178" s="62">
        <v>0</v>
      </c>
      <c r="I178" s="62">
        <v>0</v>
      </c>
      <c r="J178" s="147"/>
      <c r="K178" s="150"/>
      <c r="L178" s="150"/>
      <c r="M178" s="153"/>
      <c r="N178" s="227"/>
      <c r="O178" s="68">
        <v>2024</v>
      </c>
      <c r="P178" s="65">
        <f t="shared" si="67"/>
        <v>0</v>
      </c>
      <c r="Q178" s="86"/>
      <c r="R178" s="86"/>
      <c r="S178" s="86"/>
      <c r="T178" s="74"/>
    </row>
    <row r="179" spans="1:20" s="60" customFormat="1" x14ac:dyDescent="0.2">
      <c r="A179" s="146"/>
      <c r="B179" s="146"/>
      <c r="C179" s="146"/>
      <c r="D179" s="61">
        <v>2025</v>
      </c>
      <c r="E179" s="62">
        <f t="shared" si="57"/>
        <v>0</v>
      </c>
      <c r="F179" s="62">
        <v>0</v>
      </c>
      <c r="G179" s="62">
        <v>0</v>
      </c>
      <c r="H179" s="62">
        <v>0</v>
      </c>
      <c r="I179" s="62">
        <v>0</v>
      </c>
      <c r="J179" s="149"/>
      <c r="K179" s="151"/>
      <c r="L179" s="151"/>
      <c r="M179" s="154"/>
      <c r="N179" s="169"/>
      <c r="O179" s="68">
        <v>2025</v>
      </c>
      <c r="P179" s="65">
        <f t="shared" si="67"/>
        <v>0</v>
      </c>
      <c r="Q179" s="86"/>
      <c r="R179" s="86"/>
      <c r="S179" s="86"/>
      <c r="T179" s="74"/>
    </row>
    <row r="180" spans="1:20" s="60" customFormat="1" ht="87" customHeight="1" x14ac:dyDescent="0.2">
      <c r="A180" s="177" t="s">
        <v>50</v>
      </c>
      <c r="B180" s="178" t="s">
        <v>51</v>
      </c>
      <c r="C180" s="179">
        <v>2023</v>
      </c>
      <c r="D180" s="61" t="s">
        <v>3</v>
      </c>
      <c r="E180" s="62">
        <f>SUM(E181:E185)</f>
        <v>15000</v>
      </c>
      <c r="F180" s="62">
        <f>SUM(F181:F185)</f>
        <v>1078.4000000000001</v>
      </c>
      <c r="G180" s="62">
        <f>SUM(G181:G185)</f>
        <v>13921.6</v>
      </c>
      <c r="H180" s="62">
        <f>SUM(H181:H185)</f>
        <v>0</v>
      </c>
      <c r="I180" s="62">
        <f>SUM(I181:I185)</f>
        <v>0</v>
      </c>
      <c r="J180" s="178" t="s">
        <v>242</v>
      </c>
      <c r="K180" s="179" t="s">
        <v>109</v>
      </c>
      <c r="L180" s="179" t="s">
        <v>109</v>
      </c>
      <c r="M180" s="175" t="s">
        <v>131</v>
      </c>
      <c r="N180" s="226" t="s">
        <v>379</v>
      </c>
      <c r="O180" s="68" t="s">
        <v>3</v>
      </c>
      <c r="P180" s="71">
        <f>SUM(P181:P185)</f>
        <v>0</v>
      </c>
      <c r="Q180" s="71">
        <f t="shared" ref="Q180:T180" si="68">SUM(Q181:Q185)</f>
        <v>0</v>
      </c>
      <c r="R180" s="71">
        <f t="shared" si="68"/>
        <v>0</v>
      </c>
      <c r="S180" s="71">
        <f t="shared" si="68"/>
        <v>0</v>
      </c>
      <c r="T180" s="71">
        <f t="shared" si="68"/>
        <v>0</v>
      </c>
    </row>
    <row r="181" spans="1:20" s="60" customFormat="1" x14ac:dyDescent="0.2">
      <c r="A181" s="145"/>
      <c r="B181" s="145"/>
      <c r="C181" s="145"/>
      <c r="D181" s="61">
        <v>2021</v>
      </c>
      <c r="E181" s="62">
        <f t="shared" si="57"/>
        <v>0</v>
      </c>
      <c r="F181" s="62">
        <v>0</v>
      </c>
      <c r="G181" s="62">
        <v>0</v>
      </c>
      <c r="H181" s="62">
        <v>0</v>
      </c>
      <c r="I181" s="62">
        <v>0</v>
      </c>
      <c r="J181" s="147"/>
      <c r="K181" s="150"/>
      <c r="L181" s="150"/>
      <c r="M181" s="153"/>
      <c r="N181" s="227"/>
      <c r="O181" s="68">
        <v>2021</v>
      </c>
      <c r="P181" s="58">
        <f t="shared" ref="P181:P185" si="69">SUM(Q181:T181)</f>
        <v>0</v>
      </c>
      <c r="Q181" s="58">
        <v>0</v>
      </c>
      <c r="R181" s="58">
        <v>0</v>
      </c>
      <c r="S181" s="58">
        <v>0</v>
      </c>
      <c r="T181" s="58">
        <v>0</v>
      </c>
    </row>
    <row r="182" spans="1:20" s="60" customFormat="1" x14ac:dyDescent="0.2">
      <c r="A182" s="145"/>
      <c r="B182" s="145"/>
      <c r="C182" s="145"/>
      <c r="D182" s="61">
        <v>2022</v>
      </c>
      <c r="E182" s="62">
        <f t="shared" si="57"/>
        <v>0</v>
      </c>
      <c r="F182" s="62">
        <v>0</v>
      </c>
      <c r="G182" s="62">
        <v>0</v>
      </c>
      <c r="H182" s="62">
        <v>0</v>
      </c>
      <c r="I182" s="62">
        <v>0</v>
      </c>
      <c r="J182" s="147"/>
      <c r="K182" s="150"/>
      <c r="L182" s="150"/>
      <c r="M182" s="153"/>
      <c r="N182" s="227"/>
      <c r="O182" s="68">
        <v>2022</v>
      </c>
      <c r="P182" s="65">
        <f t="shared" si="69"/>
        <v>0</v>
      </c>
      <c r="Q182" s="66">
        <v>0</v>
      </c>
      <c r="R182" s="66">
        <v>0</v>
      </c>
      <c r="S182" s="66">
        <v>0</v>
      </c>
      <c r="T182" s="66">
        <v>0</v>
      </c>
    </row>
    <row r="183" spans="1:20" s="60" customFormat="1" x14ac:dyDescent="0.2">
      <c r="A183" s="145"/>
      <c r="B183" s="145"/>
      <c r="C183" s="145"/>
      <c r="D183" s="61">
        <v>2023</v>
      </c>
      <c r="E183" s="62">
        <f>SUM(F183:I183)</f>
        <v>15000</v>
      </c>
      <c r="F183" s="62">
        <v>1078.4000000000001</v>
      </c>
      <c r="G183" s="62">
        <v>13921.6</v>
      </c>
      <c r="H183" s="62">
        <v>0</v>
      </c>
      <c r="I183" s="62">
        <v>0</v>
      </c>
      <c r="J183" s="147"/>
      <c r="K183" s="150"/>
      <c r="L183" s="150"/>
      <c r="M183" s="153"/>
      <c r="N183" s="227"/>
      <c r="O183" s="68">
        <v>2023</v>
      </c>
      <c r="P183" s="58">
        <f t="shared" ref="P183" si="70">SUM(Q183:T183)</f>
        <v>0</v>
      </c>
      <c r="Q183" s="66">
        <v>0</v>
      </c>
      <c r="R183" s="66">
        <v>0</v>
      </c>
      <c r="S183" s="86"/>
      <c r="T183" s="74"/>
    </row>
    <row r="184" spans="1:20" s="60" customFormat="1" x14ac:dyDescent="0.2">
      <c r="A184" s="145"/>
      <c r="B184" s="145"/>
      <c r="C184" s="145"/>
      <c r="D184" s="61">
        <v>2024</v>
      </c>
      <c r="E184" s="62">
        <f t="shared" si="57"/>
        <v>0</v>
      </c>
      <c r="F184" s="62">
        <v>0</v>
      </c>
      <c r="G184" s="62">
        <v>0</v>
      </c>
      <c r="H184" s="62">
        <v>0</v>
      </c>
      <c r="I184" s="62">
        <v>0</v>
      </c>
      <c r="J184" s="147"/>
      <c r="K184" s="150"/>
      <c r="L184" s="150"/>
      <c r="M184" s="153"/>
      <c r="N184" s="227"/>
      <c r="O184" s="68">
        <v>2024</v>
      </c>
      <c r="P184" s="65">
        <f t="shared" si="69"/>
        <v>0</v>
      </c>
      <c r="Q184" s="86"/>
      <c r="R184" s="86"/>
      <c r="S184" s="86"/>
      <c r="T184" s="74"/>
    </row>
    <row r="185" spans="1:20" s="60" customFormat="1" x14ac:dyDescent="0.2">
      <c r="A185" s="146"/>
      <c r="B185" s="146"/>
      <c r="C185" s="146"/>
      <c r="D185" s="61">
        <v>2025</v>
      </c>
      <c r="E185" s="62">
        <f t="shared" si="57"/>
        <v>0</v>
      </c>
      <c r="F185" s="62">
        <v>0</v>
      </c>
      <c r="G185" s="62">
        <v>0</v>
      </c>
      <c r="H185" s="62">
        <v>0</v>
      </c>
      <c r="I185" s="62">
        <v>0</v>
      </c>
      <c r="J185" s="149"/>
      <c r="K185" s="151"/>
      <c r="L185" s="151"/>
      <c r="M185" s="154"/>
      <c r="N185" s="169"/>
      <c r="O185" s="68">
        <v>2025</v>
      </c>
      <c r="P185" s="65">
        <f t="shared" si="69"/>
        <v>0</v>
      </c>
      <c r="Q185" s="86"/>
      <c r="R185" s="86"/>
      <c r="S185" s="86"/>
      <c r="T185" s="74"/>
    </row>
    <row r="186" spans="1:20" s="90" customFormat="1" ht="34.5" customHeight="1" x14ac:dyDescent="0.2">
      <c r="A186" s="185" t="s">
        <v>52</v>
      </c>
      <c r="B186" s="178" t="s">
        <v>53</v>
      </c>
      <c r="C186" s="179">
        <v>2023</v>
      </c>
      <c r="D186" s="61" t="s">
        <v>3</v>
      </c>
      <c r="E186" s="62">
        <f>SUM(E187:E191)</f>
        <v>24545.5</v>
      </c>
      <c r="F186" s="62">
        <f>SUM(F187:F191)</f>
        <v>1764.7</v>
      </c>
      <c r="G186" s="62">
        <f>SUM(G187:G191)</f>
        <v>22780.799999999999</v>
      </c>
      <c r="H186" s="62">
        <f>SUM(H187:H191)</f>
        <v>0</v>
      </c>
      <c r="I186" s="62">
        <f>SUM(I187:I191)</f>
        <v>0</v>
      </c>
      <c r="J186" s="178" t="s">
        <v>243</v>
      </c>
      <c r="K186" s="179" t="s">
        <v>109</v>
      </c>
      <c r="L186" s="179" t="s">
        <v>109</v>
      </c>
      <c r="M186" s="175" t="s">
        <v>131</v>
      </c>
      <c r="N186" s="226" t="s">
        <v>380</v>
      </c>
      <c r="O186" s="68" t="s">
        <v>3</v>
      </c>
      <c r="P186" s="71">
        <f>SUM(P187:P191)</f>
        <v>0</v>
      </c>
      <c r="Q186" s="71">
        <f t="shared" ref="Q186:T186" si="71">SUM(Q187:Q191)</f>
        <v>0</v>
      </c>
      <c r="R186" s="71">
        <f t="shared" si="71"/>
        <v>0</v>
      </c>
      <c r="S186" s="71">
        <f t="shared" si="71"/>
        <v>0</v>
      </c>
      <c r="T186" s="71">
        <f t="shared" si="71"/>
        <v>0</v>
      </c>
    </row>
    <row r="187" spans="1:20" s="90" customFormat="1" x14ac:dyDescent="0.2">
      <c r="A187" s="145"/>
      <c r="B187" s="145"/>
      <c r="C187" s="145"/>
      <c r="D187" s="61">
        <v>2021</v>
      </c>
      <c r="E187" s="62">
        <f t="shared" si="57"/>
        <v>0</v>
      </c>
      <c r="F187" s="62">
        <v>0</v>
      </c>
      <c r="G187" s="62">
        <v>0</v>
      </c>
      <c r="H187" s="62">
        <v>0</v>
      </c>
      <c r="I187" s="62">
        <v>0</v>
      </c>
      <c r="J187" s="147"/>
      <c r="K187" s="150"/>
      <c r="L187" s="150"/>
      <c r="M187" s="153"/>
      <c r="N187" s="227"/>
      <c r="O187" s="68">
        <v>2021</v>
      </c>
      <c r="P187" s="58">
        <f t="shared" ref="P187:P191" si="72">SUM(Q187:T187)</f>
        <v>0</v>
      </c>
      <c r="Q187" s="58">
        <v>0</v>
      </c>
      <c r="R187" s="58">
        <v>0</v>
      </c>
      <c r="S187" s="58">
        <v>0</v>
      </c>
      <c r="T187" s="58">
        <v>0</v>
      </c>
    </row>
    <row r="188" spans="1:20" s="90" customFormat="1" x14ac:dyDescent="0.2">
      <c r="A188" s="145"/>
      <c r="B188" s="145"/>
      <c r="C188" s="145"/>
      <c r="D188" s="61">
        <v>2022</v>
      </c>
      <c r="E188" s="62">
        <f t="shared" si="57"/>
        <v>0</v>
      </c>
      <c r="F188" s="62">
        <v>0</v>
      </c>
      <c r="G188" s="62">
        <v>0</v>
      </c>
      <c r="H188" s="62">
        <v>0</v>
      </c>
      <c r="I188" s="62">
        <v>0</v>
      </c>
      <c r="J188" s="147"/>
      <c r="K188" s="150"/>
      <c r="L188" s="150"/>
      <c r="M188" s="153"/>
      <c r="N188" s="227"/>
      <c r="O188" s="68">
        <v>2022</v>
      </c>
      <c r="P188" s="65">
        <f t="shared" si="72"/>
        <v>0</v>
      </c>
      <c r="Q188" s="58">
        <v>0</v>
      </c>
      <c r="R188" s="58">
        <v>0</v>
      </c>
      <c r="S188" s="58">
        <v>0</v>
      </c>
      <c r="T188" s="58">
        <v>0</v>
      </c>
    </row>
    <row r="189" spans="1:20" s="90" customFormat="1" x14ac:dyDescent="0.2">
      <c r="A189" s="145"/>
      <c r="B189" s="145"/>
      <c r="C189" s="145"/>
      <c r="D189" s="61">
        <v>2023</v>
      </c>
      <c r="E189" s="62">
        <f>SUM(F189:I189)</f>
        <v>24545.5</v>
      </c>
      <c r="F189" s="62">
        <v>1764.7</v>
      </c>
      <c r="G189" s="62">
        <v>22780.799999999999</v>
      </c>
      <c r="H189" s="62">
        <v>0</v>
      </c>
      <c r="I189" s="62">
        <v>0</v>
      </c>
      <c r="J189" s="147"/>
      <c r="K189" s="150"/>
      <c r="L189" s="150"/>
      <c r="M189" s="153"/>
      <c r="N189" s="227"/>
      <c r="O189" s="68">
        <v>2023</v>
      </c>
      <c r="P189" s="58">
        <v>0</v>
      </c>
      <c r="Q189" s="58">
        <v>0</v>
      </c>
      <c r="R189" s="58">
        <v>0</v>
      </c>
      <c r="S189" s="86"/>
      <c r="T189" s="86"/>
    </row>
    <row r="190" spans="1:20" s="90" customFormat="1" x14ac:dyDescent="0.2">
      <c r="A190" s="145"/>
      <c r="B190" s="145"/>
      <c r="C190" s="145"/>
      <c r="D190" s="61">
        <v>2024</v>
      </c>
      <c r="E190" s="62">
        <f t="shared" si="57"/>
        <v>0</v>
      </c>
      <c r="F190" s="62">
        <v>0</v>
      </c>
      <c r="G190" s="62">
        <v>0</v>
      </c>
      <c r="H190" s="62">
        <v>0</v>
      </c>
      <c r="I190" s="62">
        <v>0</v>
      </c>
      <c r="J190" s="147"/>
      <c r="K190" s="150"/>
      <c r="L190" s="150"/>
      <c r="M190" s="153"/>
      <c r="N190" s="227"/>
      <c r="O190" s="68">
        <v>2024</v>
      </c>
      <c r="P190" s="65">
        <f t="shared" si="72"/>
        <v>0</v>
      </c>
      <c r="Q190" s="86"/>
      <c r="R190" s="86"/>
      <c r="S190" s="86"/>
      <c r="T190" s="86"/>
    </row>
    <row r="191" spans="1:20" s="90" customFormat="1" x14ac:dyDescent="0.2">
      <c r="A191" s="146"/>
      <c r="B191" s="146"/>
      <c r="C191" s="146"/>
      <c r="D191" s="61">
        <v>2025</v>
      </c>
      <c r="E191" s="62">
        <f t="shared" si="57"/>
        <v>0</v>
      </c>
      <c r="F191" s="62">
        <v>0</v>
      </c>
      <c r="G191" s="62">
        <v>0</v>
      </c>
      <c r="H191" s="62">
        <v>0</v>
      </c>
      <c r="I191" s="62">
        <v>0</v>
      </c>
      <c r="J191" s="149"/>
      <c r="K191" s="151"/>
      <c r="L191" s="151"/>
      <c r="M191" s="154"/>
      <c r="N191" s="169"/>
      <c r="O191" s="68">
        <v>2025</v>
      </c>
      <c r="P191" s="65">
        <f t="shared" si="72"/>
        <v>0</v>
      </c>
      <c r="Q191" s="86"/>
      <c r="R191" s="86"/>
      <c r="S191" s="86"/>
      <c r="T191" s="86"/>
    </row>
    <row r="192" spans="1:20" s="60" customFormat="1" ht="47.25" customHeight="1" x14ac:dyDescent="0.2">
      <c r="A192" s="177" t="s">
        <v>54</v>
      </c>
      <c r="B192" s="178" t="s">
        <v>55</v>
      </c>
      <c r="C192" s="179">
        <v>2021</v>
      </c>
      <c r="D192" s="61" t="s">
        <v>3</v>
      </c>
      <c r="E192" s="62">
        <f>SUM(E193:E197)</f>
        <v>15000</v>
      </c>
      <c r="F192" s="62">
        <f>SUM(F193:F197)</f>
        <v>1078.4000000000001</v>
      </c>
      <c r="G192" s="62">
        <f>SUM(G193:G197)</f>
        <v>13921.6</v>
      </c>
      <c r="H192" s="62">
        <f>SUM(H193:H197)</f>
        <v>0</v>
      </c>
      <c r="I192" s="62">
        <f>SUM(I193:I197)</f>
        <v>0</v>
      </c>
      <c r="J192" s="178" t="s">
        <v>244</v>
      </c>
      <c r="K192" s="179" t="s">
        <v>109</v>
      </c>
      <c r="L192" s="179" t="s">
        <v>109</v>
      </c>
      <c r="M192" s="175" t="s">
        <v>131</v>
      </c>
      <c r="N192" s="226" t="s">
        <v>381</v>
      </c>
      <c r="O192" s="68" t="s">
        <v>3</v>
      </c>
      <c r="P192" s="71">
        <f>SUM(P193:P197)</f>
        <v>15000</v>
      </c>
      <c r="Q192" s="71">
        <f t="shared" ref="Q192:T192" si="73">SUM(Q193:Q197)</f>
        <v>1078.4000000000001</v>
      </c>
      <c r="R192" s="71">
        <f t="shared" si="73"/>
        <v>13921.6</v>
      </c>
      <c r="S192" s="71">
        <f t="shared" si="73"/>
        <v>0</v>
      </c>
      <c r="T192" s="71">
        <f t="shared" si="73"/>
        <v>0</v>
      </c>
    </row>
    <row r="193" spans="1:20" s="60" customFormat="1" x14ac:dyDescent="0.2">
      <c r="A193" s="145"/>
      <c r="B193" s="145"/>
      <c r="C193" s="145"/>
      <c r="D193" s="61">
        <v>2021</v>
      </c>
      <c r="E193" s="62">
        <f>SUM(F193:I193)</f>
        <v>15000</v>
      </c>
      <c r="F193" s="62">
        <v>1078.4000000000001</v>
      </c>
      <c r="G193" s="62">
        <v>13921.6</v>
      </c>
      <c r="H193" s="62">
        <v>0</v>
      </c>
      <c r="I193" s="62">
        <v>0</v>
      </c>
      <c r="J193" s="147"/>
      <c r="K193" s="150"/>
      <c r="L193" s="150"/>
      <c r="M193" s="153"/>
      <c r="N193" s="227"/>
      <c r="O193" s="68">
        <v>2021</v>
      </c>
      <c r="P193" s="58">
        <f t="shared" si="56"/>
        <v>15000</v>
      </c>
      <c r="Q193" s="106">
        <v>1078.4000000000001</v>
      </c>
      <c r="R193" s="63">
        <v>13921.6</v>
      </c>
      <c r="S193" s="63">
        <v>0</v>
      </c>
      <c r="T193" s="64">
        <v>0</v>
      </c>
    </row>
    <row r="194" spans="1:20" s="60" customFormat="1" x14ac:dyDescent="0.2">
      <c r="A194" s="145"/>
      <c r="B194" s="145"/>
      <c r="C194" s="145"/>
      <c r="D194" s="61">
        <v>2022</v>
      </c>
      <c r="E194" s="62">
        <f t="shared" si="57"/>
        <v>0</v>
      </c>
      <c r="F194" s="62">
        <v>0</v>
      </c>
      <c r="G194" s="62">
        <v>0</v>
      </c>
      <c r="H194" s="62">
        <v>0</v>
      </c>
      <c r="I194" s="62">
        <v>0</v>
      </c>
      <c r="J194" s="147"/>
      <c r="K194" s="150"/>
      <c r="L194" s="150"/>
      <c r="M194" s="153"/>
      <c r="N194" s="227"/>
      <c r="O194" s="68">
        <v>2022</v>
      </c>
      <c r="P194" s="65">
        <f t="shared" si="56"/>
        <v>0</v>
      </c>
      <c r="Q194" s="66">
        <v>0</v>
      </c>
      <c r="R194" s="66">
        <v>0</v>
      </c>
      <c r="S194" s="66">
        <v>0</v>
      </c>
      <c r="T194" s="66">
        <v>0</v>
      </c>
    </row>
    <row r="195" spans="1:20" s="60" customFormat="1" x14ac:dyDescent="0.2">
      <c r="A195" s="145"/>
      <c r="B195" s="145"/>
      <c r="C195" s="145"/>
      <c r="D195" s="61">
        <v>2023</v>
      </c>
      <c r="E195" s="62">
        <f t="shared" si="57"/>
        <v>0</v>
      </c>
      <c r="F195" s="62">
        <v>0</v>
      </c>
      <c r="G195" s="62">
        <v>0</v>
      </c>
      <c r="H195" s="62">
        <v>0</v>
      </c>
      <c r="I195" s="62">
        <v>0</v>
      </c>
      <c r="J195" s="147"/>
      <c r="K195" s="150"/>
      <c r="L195" s="150"/>
      <c r="M195" s="153"/>
      <c r="N195" s="227"/>
      <c r="O195" s="68">
        <v>2023</v>
      </c>
      <c r="P195" s="65">
        <f t="shared" si="56"/>
        <v>0</v>
      </c>
      <c r="Q195" s="86"/>
      <c r="R195" s="86"/>
      <c r="S195" s="86"/>
      <c r="T195" s="74"/>
    </row>
    <row r="196" spans="1:20" s="60" customFormat="1" x14ac:dyDescent="0.2">
      <c r="A196" s="145"/>
      <c r="B196" s="145"/>
      <c r="C196" s="145"/>
      <c r="D196" s="61">
        <v>2024</v>
      </c>
      <c r="E196" s="62">
        <f t="shared" si="57"/>
        <v>0</v>
      </c>
      <c r="F196" s="62">
        <v>0</v>
      </c>
      <c r="G196" s="62">
        <v>0</v>
      </c>
      <c r="H196" s="62">
        <v>0</v>
      </c>
      <c r="I196" s="62">
        <v>0</v>
      </c>
      <c r="J196" s="147"/>
      <c r="K196" s="150"/>
      <c r="L196" s="150"/>
      <c r="M196" s="153"/>
      <c r="N196" s="227"/>
      <c r="O196" s="68">
        <v>2024</v>
      </c>
      <c r="P196" s="65">
        <f t="shared" si="56"/>
        <v>0</v>
      </c>
      <c r="Q196" s="86"/>
      <c r="R196" s="86"/>
      <c r="S196" s="86"/>
      <c r="T196" s="74"/>
    </row>
    <row r="197" spans="1:20" s="60" customFormat="1" x14ac:dyDescent="0.2">
      <c r="A197" s="146"/>
      <c r="B197" s="146"/>
      <c r="C197" s="146"/>
      <c r="D197" s="61">
        <v>2025</v>
      </c>
      <c r="E197" s="62">
        <f t="shared" si="57"/>
        <v>0</v>
      </c>
      <c r="F197" s="62">
        <v>0</v>
      </c>
      <c r="G197" s="62">
        <v>0</v>
      </c>
      <c r="H197" s="62">
        <v>0</v>
      </c>
      <c r="I197" s="62">
        <v>0</v>
      </c>
      <c r="J197" s="149"/>
      <c r="K197" s="151"/>
      <c r="L197" s="151"/>
      <c r="M197" s="154"/>
      <c r="N197" s="169"/>
      <c r="O197" s="68">
        <v>2025</v>
      </c>
      <c r="P197" s="65">
        <f t="shared" si="56"/>
        <v>0</v>
      </c>
      <c r="Q197" s="86"/>
      <c r="R197" s="86"/>
      <c r="S197" s="86"/>
      <c r="T197" s="74"/>
    </row>
    <row r="198" spans="1:20" s="60" customFormat="1" ht="100.5" customHeight="1" x14ac:dyDescent="0.2">
      <c r="A198" s="177" t="s">
        <v>245</v>
      </c>
      <c r="B198" s="178" t="s">
        <v>113</v>
      </c>
      <c r="C198" s="179">
        <v>2025</v>
      </c>
      <c r="D198" s="61" t="s">
        <v>3</v>
      </c>
      <c r="E198" s="62">
        <f>SUM(E199:E203)</f>
        <v>15000</v>
      </c>
      <c r="F198" s="62">
        <f>F199+F200+F201+F202+F203</f>
        <v>1078.4000000000001</v>
      </c>
      <c r="G198" s="62">
        <f>G199+G200+G201+G202+G203</f>
        <v>13921.6</v>
      </c>
      <c r="H198" s="62">
        <f>H199+H200+H201+H202+H203</f>
        <v>0</v>
      </c>
      <c r="I198" s="62">
        <f>I199+I200+I201+I202+I203</f>
        <v>0</v>
      </c>
      <c r="J198" s="178" t="s">
        <v>246</v>
      </c>
      <c r="K198" s="179" t="s">
        <v>109</v>
      </c>
      <c r="L198" s="179" t="s">
        <v>109</v>
      </c>
      <c r="M198" s="175" t="s">
        <v>131</v>
      </c>
      <c r="N198" s="226" t="s">
        <v>382</v>
      </c>
      <c r="O198" s="68" t="s">
        <v>3</v>
      </c>
      <c r="P198" s="71">
        <f>SUM(P199:P203)</f>
        <v>0</v>
      </c>
      <c r="Q198" s="71">
        <f t="shared" ref="Q198:T198" si="74">SUM(Q199:Q203)</f>
        <v>0</v>
      </c>
      <c r="R198" s="71">
        <f t="shared" si="74"/>
        <v>0</v>
      </c>
      <c r="S198" s="71">
        <f t="shared" si="74"/>
        <v>0</v>
      </c>
      <c r="T198" s="71">
        <f t="shared" si="74"/>
        <v>0</v>
      </c>
    </row>
    <row r="199" spans="1:20" s="60" customFormat="1" x14ac:dyDescent="0.2">
      <c r="A199" s="145"/>
      <c r="B199" s="209"/>
      <c r="C199" s="148"/>
      <c r="D199" s="61">
        <v>2021</v>
      </c>
      <c r="E199" s="62">
        <f>F199+G199+H199+I199</f>
        <v>0</v>
      </c>
      <c r="F199" s="62">
        <v>0</v>
      </c>
      <c r="G199" s="62">
        <v>0</v>
      </c>
      <c r="H199" s="62">
        <v>0</v>
      </c>
      <c r="I199" s="62">
        <v>0</v>
      </c>
      <c r="J199" s="147"/>
      <c r="K199" s="150"/>
      <c r="L199" s="150"/>
      <c r="M199" s="153"/>
      <c r="N199" s="227"/>
      <c r="O199" s="68">
        <v>2021</v>
      </c>
      <c r="P199" s="58">
        <f t="shared" ref="P199:P203" si="75">SUM(Q199:T199)</f>
        <v>0</v>
      </c>
      <c r="Q199" s="58">
        <v>0</v>
      </c>
      <c r="R199" s="58">
        <v>0</v>
      </c>
      <c r="S199" s="58">
        <v>0</v>
      </c>
      <c r="T199" s="58">
        <v>0</v>
      </c>
    </row>
    <row r="200" spans="1:20" s="60" customFormat="1" x14ac:dyDescent="0.2">
      <c r="A200" s="145"/>
      <c r="B200" s="209"/>
      <c r="C200" s="148"/>
      <c r="D200" s="61">
        <v>2022</v>
      </c>
      <c r="E200" s="62">
        <f>F200+G200+H200+I200</f>
        <v>0</v>
      </c>
      <c r="F200" s="62">
        <v>0</v>
      </c>
      <c r="G200" s="62">
        <v>0</v>
      </c>
      <c r="H200" s="62">
        <v>0</v>
      </c>
      <c r="I200" s="62">
        <v>0</v>
      </c>
      <c r="J200" s="147"/>
      <c r="K200" s="150"/>
      <c r="L200" s="150"/>
      <c r="M200" s="153"/>
      <c r="N200" s="227"/>
      <c r="O200" s="68">
        <v>2022</v>
      </c>
      <c r="P200" s="65">
        <f t="shared" si="75"/>
        <v>0</v>
      </c>
      <c r="Q200" s="66">
        <v>0</v>
      </c>
      <c r="R200" s="66">
        <v>0</v>
      </c>
      <c r="S200" s="66">
        <v>0</v>
      </c>
      <c r="T200" s="66">
        <v>0</v>
      </c>
    </row>
    <row r="201" spans="1:20" s="60" customFormat="1" x14ac:dyDescent="0.2">
      <c r="A201" s="145"/>
      <c r="B201" s="209"/>
      <c r="C201" s="148"/>
      <c r="D201" s="61">
        <v>2023</v>
      </c>
      <c r="E201" s="62">
        <f>F201+G201+H201+I201</f>
        <v>0</v>
      </c>
      <c r="F201" s="62">
        <v>0</v>
      </c>
      <c r="G201" s="62">
        <v>0</v>
      </c>
      <c r="H201" s="62">
        <v>0</v>
      </c>
      <c r="I201" s="62">
        <v>0</v>
      </c>
      <c r="J201" s="147"/>
      <c r="K201" s="150"/>
      <c r="L201" s="150"/>
      <c r="M201" s="153"/>
      <c r="N201" s="227"/>
      <c r="O201" s="68">
        <v>2023</v>
      </c>
      <c r="P201" s="58">
        <f t="shared" ref="P201" si="76">SUM(Q201:T201)</f>
        <v>0</v>
      </c>
      <c r="Q201" s="66">
        <v>0</v>
      </c>
      <c r="R201" s="66">
        <v>0</v>
      </c>
      <c r="S201" s="86"/>
      <c r="T201" s="74"/>
    </row>
    <row r="202" spans="1:20" s="60" customFormat="1" x14ac:dyDescent="0.2">
      <c r="A202" s="145"/>
      <c r="B202" s="209"/>
      <c r="C202" s="148"/>
      <c r="D202" s="61">
        <v>2024</v>
      </c>
      <c r="E202" s="62">
        <f>F202+G202+H202+I202</f>
        <v>0</v>
      </c>
      <c r="F202" s="62">
        <v>0</v>
      </c>
      <c r="G202" s="62">
        <v>0</v>
      </c>
      <c r="H202" s="62">
        <v>0</v>
      </c>
      <c r="I202" s="62">
        <v>0</v>
      </c>
      <c r="J202" s="147"/>
      <c r="K202" s="150"/>
      <c r="L202" s="150"/>
      <c r="M202" s="153"/>
      <c r="N202" s="227"/>
      <c r="O202" s="68">
        <v>2024</v>
      </c>
      <c r="P202" s="65">
        <f t="shared" si="75"/>
        <v>0</v>
      </c>
      <c r="Q202" s="86"/>
      <c r="R202" s="86"/>
      <c r="S202" s="86"/>
      <c r="T202" s="74"/>
    </row>
    <row r="203" spans="1:20" s="60" customFormat="1" x14ac:dyDescent="0.2">
      <c r="A203" s="146"/>
      <c r="B203" s="210"/>
      <c r="C203" s="211"/>
      <c r="D203" s="61">
        <v>2025</v>
      </c>
      <c r="E203" s="62">
        <f>F203+G203+H203+I203</f>
        <v>15000</v>
      </c>
      <c r="F203" s="62">
        <v>1078.4000000000001</v>
      </c>
      <c r="G203" s="62">
        <v>13921.6</v>
      </c>
      <c r="H203" s="62">
        <v>0</v>
      </c>
      <c r="I203" s="62">
        <v>0</v>
      </c>
      <c r="J203" s="149"/>
      <c r="K203" s="151"/>
      <c r="L203" s="151"/>
      <c r="M203" s="154"/>
      <c r="N203" s="169"/>
      <c r="O203" s="68">
        <v>2025</v>
      </c>
      <c r="P203" s="65">
        <f t="shared" si="75"/>
        <v>0</v>
      </c>
      <c r="Q203" s="86"/>
      <c r="R203" s="86"/>
      <c r="S203" s="86"/>
      <c r="T203" s="74"/>
    </row>
    <row r="204" spans="1:20" s="60" customFormat="1" ht="136.5" customHeight="1" x14ac:dyDescent="0.2">
      <c r="A204" s="177" t="s">
        <v>57</v>
      </c>
      <c r="B204" s="178" t="s">
        <v>107</v>
      </c>
      <c r="C204" s="179" t="s">
        <v>56</v>
      </c>
      <c r="D204" s="61" t="s">
        <v>3</v>
      </c>
      <c r="E204" s="62">
        <f>SUM(E205:E209)</f>
        <v>43357</v>
      </c>
      <c r="F204" s="62">
        <f>SUM(F205:F209)</f>
        <v>0</v>
      </c>
      <c r="G204" s="62">
        <f>SUM(G205:G209)</f>
        <v>0</v>
      </c>
      <c r="H204" s="62">
        <f>SUM(H205:H209)</f>
        <v>0</v>
      </c>
      <c r="I204" s="62">
        <f>SUM(I205:I209)</f>
        <v>43357</v>
      </c>
      <c r="J204" s="178" t="s">
        <v>247</v>
      </c>
      <c r="K204" s="179" t="s">
        <v>199</v>
      </c>
      <c r="L204" s="179" t="s">
        <v>112</v>
      </c>
      <c r="M204" s="175" t="s">
        <v>248</v>
      </c>
      <c r="N204" s="226" t="s">
        <v>383</v>
      </c>
      <c r="O204" s="68" t="s">
        <v>3</v>
      </c>
      <c r="P204" s="71">
        <f>SUM(P205:P209)</f>
        <v>32957</v>
      </c>
      <c r="Q204" s="71">
        <f t="shared" ref="Q204:T204" si="77">SUM(Q205:Q209)</f>
        <v>0</v>
      </c>
      <c r="R204" s="71">
        <f t="shared" si="77"/>
        <v>0</v>
      </c>
      <c r="S204" s="71">
        <f t="shared" si="77"/>
        <v>0</v>
      </c>
      <c r="T204" s="71">
        <f t="shared" si="77"/>
        <v>32957</v>
      </c>
    </row>
    <row r="205" spans="1:20" s="60" customFormat="1" x14ac:dyDescent="0.2">
      <c r="A205" s="145"/>
      <c r="B205" s="145"/>
      <c r="C205" s="145"/>
      <c r="D205" s="61">
        <v>2021</v>
      </c>
      <c r="E205" s="62">
        <f t="shared" ref="E205:E215" si="78">SUM(F205:I205)</f>
        <v>25885</v>
      </c>
      <c r="F205" s="62">
        <v>0</v>
      </c>
      <c r="G205" s="62">
        <v>0</v>
      </c>
      <c r="H205" s="62">
        <v>0</v>
      </c>
      <c r="I205" s="62">
        <f>6700+6700+7500+1985+3000</f>
        <v>25885</v>
      </c>
      <c r="J205" s="147"/>
      <c r="K205" s="150"/>
      <c r="L205" s="150"/>
      <c r="M205" s="153"/>
      <c r="N205" s="227"/>
      <c r="O205" s="68">
        <v>2021</v>
      </c>
      <c r="P205" s="58">
        <f t="shared" ref="P205:P209" si="79">SUM(Q205:T205)</f>
        <v>25885</v>
      </c>
      <c r="Q205" s="63">
        <v>0</v>
      </c>
      <c r="R205" s="63">
        <v>0</v>
      </c>
      <c r="S205" s="63">
        <v>0</v>
      </c>
      <c r="T205" s="64">
        <v>25885</v>
      </c>
    </row>
    <row r="206" spans="1:20" s="60" customFormat="1" x14ac:dyDescent="0.2">
      <c r="A206" s="145"/>
      <c r="B206" s="145"/>
      <c r="C206" s="145"/>
      <c r="D206" s="61">
        <v>2022</v>
      </c>
      <c r="E206" s="62">
        <f t="shared" si="78"/>
        <v>17472</v>
      </c>
      <c r="F206" s="62">
        <v>0</v>
      </c>
      <c r="G206" s="62">
        <v>0</v>
      </c>
      <c r="H206" s="62">
        <v>0</v>
      </c>
      <c r="I206" s="62">
        <f>6700+6700+4072</f>
        <v>17472</v>
      </c>
      <c r="J206" s="147"/>
      <c r="K206" s="150"/>
      <c r="L206" s="150"/>
      <c r="M206" s="153"/>
      <c r="N206" s="227"/>
      <c r="O206" s="68">
        <v>2022</v>
      </c>
      <c r="P206" s="65">
        <f>SUM(Q206:T206)</f>
        <v>7072</v>
      </c>
      <c r="Q206" s="58">
        <v>0</v>
      </c>
      <c r="R206" s="65">
        <v>0</v>
      </c>
      <c r="S206" s="58">
        <v>0</v>
      </c>
      <c r="T206" s="65">
        <v>7072</v>
      </c>
    </row>
    <row r="207" spans="1:20" s="60" customFormat="1" x14ac:dyDescent="0.2">
      <c r="A207" s="145"/>
      <c r="B207" s="145"/>
      <c r="C207" s="145"/>
      <c r="D207" s="61">
        <v>2023</v>
      </c>
      <c r="E207" s="62">
        <f t="shared" si="78"/>
        <v>0</v>
      </c>
      <c r="F207" s="62">
        <v>0</v>
      </c>
      <c r="G207" s="62">
        <v>0</v>
      </c>
      <c r="H207" s="62">
        <v>0</v>
      </c>
      <c r="I207" s="62">
        <v>0</v>
      </c>
      <c r="J207" s="147"/>
      <c r="K207" s="150"/>
      <c r="L207" s="150"/>
      <c r="M207" s="153"/>
      <c r="N207" s="227"/>
      <c r="O207" s="68">
        <v>2023</v>
      </c>
      <c r="P207" s="65">
        <f t="shared" si="79"/>
        <v>0</v>
      </c>
      <c r="Q207" s="86"/>
      <c r="R207" s="86"/>
      <c r="S207" s="86"/>
      <c r="T207" s="74"/>
    </row>
    <row r="208" spans="1:20" s="60" customFormat="1" x14ac:dyDescent="0.2">
      <c r="A208" s="145"/>
      <c r="B208" s="145"/>
      <c r="C208" s="145"/>
      <c r="D208" s="61">
        <v>2024</v>
      </c>
      <c r="E208" s="62">
        <f t="shared" si="78"/>
        <v>0</v>
      </c>
      <c r="F208" s="62">
        <v>0</v>
      </c>
      <c r="G208" s="62">
        <v>0</v>
      </c>
      <c r="H208" s="62">
        <v>0</v>
      </c>
      <c r="I208" s="62">
        <v>0</v>
      </c>
      <c r="J208" s="147"/>
      <c r="K208" s="150"/>
      <c r="L208" s="150"/>
      <c r="M208" s="153"/>
      <c r="N208" s="227"/>
      <c r="O208" s="68">
        <v>2024</v>
      </c>
      <c r="P208" s="65">
        <f t="shared" si="79"/>
        <v>0</v>
      </c>
      <c r="Q208" s="86"/>
      <c r="R208" s="86"/>
      <c r="S208" s="86"/>
      <c r="T208" s="74"/>
    </row>
    <row r="209" spans="1:20" s="60" customFormat="1" ht="15.75" customHeight="1" x14ac:dyDescent="0.2">
      <c r="A209" s="146"/>
      <c r="B209" s="146"/>
      <c r="C209" s="146"/>
      <c r="D209" s="61">
        <v>2025</v>
      </c>
      <c r="E209" s="62">
        <f t="shared" si="78"/>
        <v>0</v>
      </c>
      <c r="F209" s="62">
        <v>0</v>
      </c>
      <c r="G209" s="62">
        <v>0</v>
      </c>
      <c r="H209" s="62">
        <v>0</v>
      </c>
      <c r="I209" s="62">
        <v>0</v>
      </c>
      <c r="J209" s="149"/>
      <c r="K209" s="151"/>
      <c r="L209" s="151"/>
      <c r="M209" s="154"/>
      <c r="N209" s="169"/>
      <c r="O209" s="68">
        <v>2025</v>
      </c>
      <c r="P209" s="65">
        <f t="shared" si="79"/>
        <v>0</v>
      </c>
      <c r="Q209" s="86"/>
      <c r="R209" s="86"/>
      <c r="S209" s="86"/>
      <c r="T209" s="74"/>
    </row>
    <row r="210" spans="1:20" ht="174.75" customHeight="1" x14ac:dyDescent="0.2">
      <c r="A210" s="200" t="s">
        <v>58</v>
      </c>
      <c r="B210" s="194" t="s">
        <v>249</v>
      </c>
      <c r="C210" s="195" t="s">
        <v>75</v>
      </c>
      <c r="D210" s="19" t="s">
        <v>3</v>
      </c>
      <c r="E210" s="20">
        <f>SUM(E211:E215)</f>
        <v>387529.84</v>
      </c>
      <c r="F210" s="20">
        <f>SUM(F211:F215)</f>
        <v>215025.24</v>
      </c>
      <c r="G210" s="20">
        <f>SUM(G211:G215)</f>
        <v>54405.599999999999</v>
      </c>
      <c r="H210" s="20">
        <f>SUM(H211:H215)</f>
        <v>0</v>
      </c>
      <c r="I210" s="20">
        <f>SUM(I211:I215)</f>
        <v>118099</v>
      </c>
      <c r="J210" s="194" t="s">
        <v>250</v>
      </c>
      <c r="K210" s="195" t="s">
        <v>115</v>
      </c>
      <c r="L210" s="195" t="s">
        <v>112</v>
      </c>
      <c r="M210" s="213" t="s">
        <v>251</v>
      </c>
      <c r="N210" s="231" t="s">
        <v>412</v>
      </c>
      <c r="O210" s="22" t="s">
        <v>3</v>
      </c>
      <c r="P210" s="23">
        <f>SUM(P211:P215)</f>
        <v>83884.3</v>
      </c>
      <c r="Q210" s="23">
        <f t="shared" ref="Q210:T210" si="80">SUM(Q211:Q215)</f>
        <v>61380.3</v>
      </c>
      <c r="R210" s="23">
        <f t="shared" si="80"/>
        <v>14405</v>
      </c>
      <c r="S210" s="23">
        <f t="shared" si="80"/>
        <v>0</v>
      </c>
      <c r="T210" s="23">
        <f t="shared" si="80"/>
        <v>8099</v>
      </c>
    </row>
    <row r="211" spans="1:20" ht="148.5" customHeight="1" x14ac:dyDescent="0.2">
      <c r="A211" s="192"/>
      <c r="B211" s="192"/>
      <c r="C211" s="192"/>
      <c r="D211" s="19">
        <v>2021</v>
      </c>
      <c r="E211" s="20">
        <f>SUM(F211:I211)</f>
        <v>79009.34</v>
      </c>
      <c r="F211" s="20">
        <v>54009.34</v>
      </c>
      <c r="G211" s="20">
        <v>0</v>
      </c>
      <c r="H211" s="20">
        <v>0</v>
      </c>
      <c r="I211" s="20">
        <v>25000</v>
      </c>
      <c r="J211" s="196"/>
      <c r="K211" s="198"/>
      <c r="L211" s="198"/>
      <c r="M211" s="157"/>
      <c r="N211" s="232"/>
      <c r="O211" s="22">
        <v>2021</v>
      </c>
      <c r="P211" s="18">
        <f t="shared" si="56"/>
        <v>0</v>
      </c>
      <c r="Q211" s="18">
        <v>0</v>
      </c>
      <c r="R211" s="18">
        <v>0</v>
      </c>
      <c r="S211" s="18">
        <v>0</v>
      </c>
      <c r="T211" s="18">
        <v>0</v>
      </c>
    </row>
    <row r="212" spans="1:20" ht="74.25" customHeight="1" x14ac:dyDescent="0.2">
      <c r="A212" s="192"/>
      <c r="B212" s="192"/>
      <c r="C212" s="192"/>
      <c r="D212" s="19">
        <v>2022</v>
      </c>
      <c r="E212" s="20">
        <f t="shared" ref="E212:E214" si="81">SUM(F212:I212)</f>
        <v>112849.2</v>
      </c>
      <c r="F212" s="20">
        <v>52849.2</v>
      </c>
      <c r="G212" s="20">
        <v>20000</v>
      </c>
      <c r="H212" s="20">
        <v>0</v>
      </c>
      <c r="I212" s="20">
        <v>40000</v>
      </c>
      <c r="J212" s="196"/>
      <c r="K212" s="198"/>
      <c r="L212" s="198"/>
      <c r="M212" s="157"/>
      <c r="N212" s="232"/>
      <c r="O212" s="22">
        <v>2022</v>
      </c>
      <c r="P212" s="18">
        <f t="shared" si="56"/>
        <v>83884.3</v>
      </c>
      <c r="Q212" s="28">
        <v>61380.3</v>
      </c>
      <c r="R212" s="38">
        <v>14405</v>
      </c>
      <c r="S212" s="38">
        <v>0</v>
      </c>
      <c r="T212" s="38">
        <v>8099</v>
      </c>
    </row>
    <row r="213" spans="1:20" ht="115.5" customHeight="1" x14ac:dyDescent="0.2">
      <c r="A213" s="192"/>
      <c r="B213" s="192"/>
      <c r="C213" s="192"/>
      <c r="D213" s="19">
        <v>2023</v>
      </c>
      <c r="E213" s="20">
        <f t="shared" si="81"/>
        <v>117448.1</v>
      </c>
      <c r="F213" s="20">
        <v>52448.1</v>
      </c>
      <c r="G213" s="20">
        <v>20000</v>
      </c>
      <c r="H213" s="20">
        <v>0</v>
      </c>
      <c r="I213" s="20">
        <v>45000</v>
      </c>
      <c r="J213" s="196"/>
      <c r="K213" s="198"/>
      <c r="L213" s="198"/>
      <c r="M213" s="157"/>
      <c r="N213" s="232"/>
      <c r="O213" s="22">
        <v>2023</v>
      </c>
      <c r="P213" s="18">
        <f t="shared" si="56"/>
        <v>0</v>
      </c>
      <c r="Q213" s="29"/>
      <c r="R213" s="29"/>
      <c r="S213" s="29"/>
      <c r="T213" s="30"/>
    </row>
    <row r="214" spans="1:20" ht="115.5" customHeight="1" x14ac:dyDescent="0.2">
      <c r="A214" s="192"/>
      <c r="B214" s="192"/>
      <c r="C214" s="192"/>
      <c r="D214" s="19">
        <v>2024</v>
      </c>
      <c r="E214" s="20">
        <f t="shared" si="81"/>
        <v>78223.199999999997</v>
      </c>
      <c r="F214" s="20">
        <v>55718.6</v>
      </c>
      <c r="G214" s="20">
        <v>14405.6</v>
      </c>
      <c r="H214" s="20">
        <v>0</v>
      </c>
      <c r="I214" s="20">
        <v>8099</v>
      </c>
      <c r="J214" s="196"/>
      <c r="K214" s="198"/>
      <c r="L214" s="198"/>
      <c r="M214" s="157"/>
      <c r="N214" s="232"/>
      <c r="O214" s="22">
        <v>2024</v>
      </c>
      <c r="P214" s="18">
        <f t="shared" si="56"/>
        <v>0</v>
      </c>
      <c r="Q214" s="29"/>
      <c r="R214" s="29"/>
      <c r="S214" s="29"/>
      <c r="T214" s="30"/>
    </row>
    <row r="215" spans="1:20" ht="81" customHeight="1" x14ac:dyDescent="0.2">
      <c r="A215" s="193"/>
      <c r="B215" s="193"/>
      <c r="C215" s="193"/>
      <c r="D215" s="19">
        <v>2025</v>
      </c>
      <c r="E215" s="20">
        <f t="shared" si="78"/>
        <v>0</v>
      </c>
      <c r="F215" s="20">
        <v>0</v>
      </c>
      <c r="G215" s="20">
        <v>0</v>
      </c>
      <c r="H215" s="20">
        <v>0</v>
      </c>
      <c r="I215" s="20">
        <v>0</v>
      </c>
      <c r="J215" s="197"/>
      <c r="K215" s="199"/>
      <c r="L215" s="199"/>
      <c r="M215" s="157"/>
      <c r="N215" s="233"/>
      <c r="O215" s="22">
        <v>2025</v>
      </c>
      <c r="P215" s="18">
        <f t="shared" si="56"/>
        <v>0</v>
      </c>
      <c r="Q215" s="29"/>
      <c r="R215" s="29"/>
      <c r="S215" s="29"/>
      <c r="T215" s="30"/>
    </row>
    <row r="216" spans="1:20" s="60" customFormat="1" ht="84.75" customHeight="1" x14ac:dyDescent="0.2">
      <c r="A216" s="177" t="s">
        <v>59</v>
      </c>
      <c r="B216" s="178" t="s">
        <v>252</v>
      </c>
      <c r="C216" s="179" t="s">
        <v>200</v>
      </c>
      <c r="D216" s="61" t="s">
        <v>3</v>
      </c>
      <c r="E216" s="62">
        <f>SUM(E217:E221)</f>
        <v>644543.19999999995</v>
      </c>
      <c r="F216" s="62">
        <f>F217+F218+F219+F220+F221</f>
        <v>546316</v>
      </c>
      <c r="G216" s="62">
        <f>G217+G218+G219+G220+G221</f>
        <v>71000</v>
      </c>
      <c r="H216" s="62">
        <f>H217+H218+H219+H220+H221</f>
        <v>27227.200000000001</v>
      </c>
      <c r="I216" s="62">
        <f>I217+I218+I219+I220+I221</f>
        <v>0</v>
      </c>
      <c r="J216" s="178" t="s">
        <v>253</v>
      </c>
      <c r="K216" s="179" t="s">
        <v>108</v>
      </c>
      <c r="L216" s="187" t="s">
        <v>104</v>
      </c>
      <c r="M216" s="174" t="s">
        <v>333</v>
      </c>
      <c r="N216" s="241" t="s">
        <v>384</v>
      </c>
      <c r="O216" s="68" t="s">
        <v>3</v>
      </c>
      <c r="P216" s="71">
        <f>SUM(P217:P221)</f>
        <v>364381.2</v>
      </c>
      <c r="Q216" s="71">
        <f t="shared" ref="Q216:T216" si="82">SUM(Q217:Q221)</f>
        <v>280162.09999999998</v>
      </c>
      <c r="R216" s="71">
        <f t="shared" si="82"/>
        <v>71000</v>
      </c>
      <c r="S216" s="71">
        <f t="shared" si="82"/>
        <v>13219.1</v>
      </c>
      <c r="T216" s="71">
        <f t="shared" si="82"/>
        <v>0</v>
      </c>
    </row>
    <row r="217" spans="1:20" s="60" customFormat="1" ht="42" customHeight="1" x14ac:dyDescent="0.2">
      <c r="A217" s="145"/>
      <c r="B217" s="145"/>
      <c r="C217" s="145"/>
      <c r="D217" s="61">
        <v>2021</v>
      </c>
      <c r="E217" s="62">
        <f>F217+G217+H217+I217</f>
        <v>100000</v>
      </c>
      <c r="F217" s="62">
        <v>29000</v>
      </c>
      <c r="G217" s="62">
        <v>71000</v>
      </c>
      <c r="H217" s="62">
        <v>0</v>
      </c>
      <c r="I217" s="62">
        <v>0</v>
      </c>
      <c r="J217" s="147"/>
      <c r="K217" s="150"/>
      <c r="L217" s="188"/>
      <c r="M217" s="190"/>
      <c r="N217" s="242"/>
      <c r="O217" s="68">
        <v>2021</v>
      </c>
      <c r="P217" s="58">
        <f t="shared" ref="P217:P219" si="83">SUM(Q217:T217)</f>
        <v>100000</v>
      </c>
      <c r="Q217" s="103">
        <v>29000</v>
      </c>
      <c r="R217" s="103">
        <v>71000</v>
      </c>
      <c r="S217" s="58">
        <v>0</v>
      </c>
      <c r="T217" s="58">
        <v>0</v>
      </c>
    </row>
    <row r="218" spans="1:20" s="60" customFormat="1" ht="51.75" customHeight="1" x14ac:dyDescent="0.2">
      <c r="A218" s="145"/>
      <c r="B218" s="145"/>
      <c r="C218" s="145"/>
      <c r="D218" s="61">
        <v>2022</v>
      </c>
      <c r="E218" s="62">
        <f>F218+G218+H218+I218</f>
        <v>266020.09999999998</v>
      </c>
      <c r="F218" s="62">
        <v>252719.1</v>
      </c>
      <c r="G218" s="62">
        <v>0</v>
      </c>
      <c r="H218" s="62">
        <v>13301</v>
      </c>
      <c r="I218" s="62">
        <v>0</v>
      </c>
      <c r="J218" s="147"/>
      <c r="K218" s="150"/>
      <c r="L218" s="188"/>
      <c r="M218" s="190"/>
      <c r="N218" s="242"/>
      <c r="O218" s="68">
        <v>2022</v>
      </c>
      <c r="P218" s="58">
        <f t="shared" si="83"/>
        <v>264381.2</v>
      </c>
      <c r="Q218" s="107">
        <v>251162.1</v>
      </c>
      <c r="R218" s="66">
        <v>0</v>
      </c>
      <c r="S218" s="107">
        <v>13219.1</v>
      </c>
      <c r="T218" s="66">
        <v>0</v>
      </c>
    </row>
    <row r="219" spans="1:20" s="60" customFormat="1" ht="121.5" customHeight="1" x14ac:dyDescent="0.2">
      <c r="A219" s="145"/>
      <c r="B219" s="145"/>
      <c r="C219" s="145"/>
      <c r="D219" s="61">
        <v>2023</v>
      </c>
      <c r="E219" s="62">
        <f>F219+G219+H219+I219</f>
        <v>278523.10000000003</v>
      </c>
      <c r="F219" s="62">
        <v>264596.90000000002</v>
      </c>
      <c r="G219" s="62">
        <v>0</v>
      </c>
      <c r="H219" s="62">
        <v>13926.2</v>
      </c>
      <c r="I219" s="62">
        <v>0</v>
      </c>
      <c r="J219" s="147"/>
      <c r="K219" s="150"/>
      <c r="L219" s="188"/>
      <c r="M219" s="190"/>
      <c r="N219" s="242"/>
      <c r="O219" s="68">
        <v>2023</v>
      </c>
      <c r="P219" s="58">
        <f t="shared" si="83"/>
        <v>0</v>
      </c>
      <c r="Q219" s="58">
        <f t="shared" ref="Q219" si="84">SUM(R219:U219)</f>
        <v>0</v>
      </c>
      <c r="R219" s="58">
        <f t="shared" ref="R219:T221" si="85">SUM(S219:V219)</f>
        <v>0</v>
      </c>
      <c r="S219" s="58">
        <f t="shared" si="85"/>
        <v>0</v>
      </c>
      <c r="T219" s="58">
        <f t="shared" si="85"/>
        <v>0</v>
      </c>
    </row>
    <row r="220" spans="1:20" s="60" customFormat="1" ht="129.75" customHeight="1" x14ac:dyDescent="0.2">
      <c r="A220" s="145"/>
      <c r="B220" s="145"/>
      <c r="C220" s="145"/>
      <c r="D220" s="61">
        <v>2024</v>
      </c>
      <c r="E220" s="62">
        <f>F220+G220+H220+I220</f>
        <v>0</v>
      </c>
      <c r="F220" s="62">
        <v>0</v>
      </c>
      <c r="G220" s="62">
        <v>0</v>
      </c>
      <c r="H220" s="62">
        <v>0</v>
      </c>
      <c r="I220" s="62">
        <v>0</v>
      </c>
      <c r="J220" s="147"/>
      <c r="K220" s="150"/>
      <c r="L220" s="188"/>
      <c r="M220" s="190"/>
      <c r="N220" s="242"/>
      <c r="O220" s="68">
        <v>2024</v>
      </c>
      <c r="P220" s="58">
        <f t="shared" ref="P220:P221" si="86">SUM(Q220:T220)</f>
        <v>0</v>
      </c>
      <c r="Q220" s="58">
        <f t="shared" ref="Q220:Q221" si="87">SUM(R220:U220)</f>
        <v>0</v>
      </c>
      <c r="R220" s="58">
        <f t="shared" si="85"/>
        <v>0</v>
      </c>
      <c r="S220" s="58">
        <f t="shared" si="85"/>
        <v>0</v>
      </c>
      <c r="T220" s="58">
        <f t="shared" si="85"/>
        <v>0</v>
      </c>
    </row>
    <row r="221" spans="1:20" s="60" customFormat="1" ht="82.5" customHeight="1" x14ac:dyDescent="0.2">
      <c r="A221" s="146"/>
      <c r="B221" s="146"/>
      <c r="C221" s="146"/>
      <c r="D221" s="61">
        <v>2025</v>
      </c>
      <c r="E221" s="62">
        <f>F221+G221+H221+I221</f>
        <v>0</v>
      </c>
      <c r="F221" s="62">
        <v>0</v>
      </c>
      <c r="G221" s="62">
        <v>0</v>
      </c>
      <c r="H221" s="62">
        <v>0</v>
      </c>
      <c r="I221" s="62">
        <v>0</v>
      </c>
      <c r="J221" s="149"/>
      <c r="K221" s="151"/>
      <c r="L221" s="189"/>
      <c r="M221" s="190"/>
      <c r="N221" s="243"/>
      <c r="O221" s="68">
        <v>2025</v>
      </c>
      <c r="P221" s="58">
        <f t="shared" si="86"/>
        <v>0</v>
      </c>
      <c r="Q221" s="58">
        <f t="shared" si="87"/>
        <v>0</v>
      </c>
      <c r="R221" s="58">
        <f t="shared" si="85"/>
        <v>0</v>
      </c>
      <c r="S221" s="58">
        <f t="shared" si="85"/>
        <v>0</v>
      </c>
      <c r="T221" s="58">
        <f t="shared" si="85"/>
        <v>0</v>
      </c>
    </row>
    <row r="222" spans="1:20" ht="78" customHeight="1" x14ac:dyDescent="0.2">
      <c r="A222" s="200" t="s">
        <v>61</v>
      </c>
      <c r="B222" s="194" t="s">
        <v>254</v>
      </c>
      <c r="C222" s="195" t="s">
        <v>60</v>
      </c>
      <c r="D222" s="19" t="s">
        <v>3</v>
      </c>
      <c r="E222" s="20">
        <f t="shared" ref="E222:E227" si="88">SUM(F222:I222)</f>
        <v>122300.656</v>
      </c>
      <c r="F222" s="20">
        <f>SUM(F223:F227)</f>
        <v>21185.556</v>
      </c>
      <c r="G222" s="20">
        <f>SUM(G223:G227)</f>
        <v>60000</v>
      </c>
      <c r="H222" s="20">
        <f>SUM(H223:H227)</f>
        <v>1115.0999999999999</v>
      </c>
      <c r="I222" s="20">
        <f>SUM(I223:I227)</f>
        <v>40000</v>
      </c>
      <c r="J222" s="194" t="s">
        <v>255</v>
      </c>
      <c r="K222" s="195" t="s">
        <v>108</v>
      </c>
      <c r="L222" s="195" t="s">
        <v>104</v>
      </c>
      <c r="M222" s="212" t="s">
        <v>256</v>
      </c>
      <c r="N222" s="231" t="s">
        <v>385</v>
      </c>
      <c r="O222" s="22" t="s">
        <v>3</v>
      </c>
      <c r="P222" s="23">
        <f>SUM(P223:P227)</f>
        <v>18601.5</v>
      </c>
      <c r="Q222" s="23">
        <f t="shared" ref="Q222:T222" si="89">SUM(Q223:Q227)</f>
        <v>17671.400000000001</v>
      </c>
      <c r="R222" s="23">
        <f t="shared" si="89"/>
        <v>0</v>
      </c>
      <c r="S222" s="23">
        <f t="shared" si="89"/>
        <v>930.1</v>
      </c>
      <c r="T222" s="23">
        <f t="shared" si="89"/>
        <v>0</v>
      </c>
    </row>
    <row r="223" spans="1:20" ht="36.75" customHeight="1" x14ac:dyDescent="0.2">
      <c r="A223" s="192"/>
      <c r="B223" s="192"/>
      <c r="C223" s="192"/>
      <c r="D223" s="19">
        <v>2021</v>
      </c>
      <c r="E223" s="20">
        <f t="shared" si="88"/>
        <v>0</v>
      </c>
      <c r="F223" s="20">
        <v>0</v>
      </c>
      <c r="G223" s="20">
        <v>0</v>
      </c>
      <c r="H223" s="20">
        <v>0</v>
      </c>
      <c r="I223" s="20">
        <v>0</v>
      </c>
      <c r="J223" s="196"/>
      <c r="K223" s="198"/>
      <c r="L223" s="198"/>
      <c r="M223" s="157"/>
      <c r="N223" s="232"/>
      <c r="O223" s="22">
        <v>2021</v>
      </c>
      <c r="P223" s="32">
        <f t="shared" ref="P223:P227" si="90">SUM(Q223:T223)</f>
        <v>0</v>
      </c>
      <c r="Q223" s="45">
        <f t="shared" ref="Q223" si="91">SUM(R223:U223)</f>
        <v>0</v>
      </c>
      <c r="R223" s="32">
        <v>0</v>
      </c>
      <c r="S223" s="32">
        <v>0</v>
      </c>
      <c r="T223" s="32">
        <v>0</v>
      </c>
    </row>
    <row r="224" spans="1:20" ht="44.25" customHeight="1" x14ac:dyDescent="0.2">
      <c r="A224" s="192"/>
      <c r="B224" s="192"/>
      <c r="C224" s="192"/>
      <c r="D224" s="19">
        <v>2022</v>
      </c>
      <c r="E224" s="20">
        <f>SUM(F224:I224)</f>
        <v>42300.656000000003</v>
      </c>
      <c r="F224" s="20">
        <v>21185.556</v>
      </c>
      <c r="G224" s="20">
        <v>0</v>
      </c>
      <c r="H224" s="20">
        <v>1115.0999999999999</v>
      </c>
      <c r="I224" s="20">
        <v>20000</v>
      </c>
      <c r="J224" s="196"/>
      <c r="K224" s="198"/>
      <c r="L224" s="198"/>
      <c r="M224" s="157"/>
      <c r="N224" s="232"/>
      <c r="O224" s="22">
        <v>2022</v>
      </c>
      <c r="P224" s="32">
        <f t="shared" si="90"/>
        <v>18601.5</v>
      </c>
      <c r="Q224" s="45">
        <v>17671.400000000001</v>
      </c>
      <c r="R224" s="51">
        <v>0</v>
      </c>
      <c r="S224" s="45">
        <v>930.1</v>
      </c>
      <c r="T224" s="32">
        <v>0</v>
      </c>
    </row>
    <row r="225" spans="1:20" ht="45.75" customHeight="1" x14ac:dyDescent="0.2">
      <c r="A225" s="192"/>
      <c r="B225" s="192"/>
      <c r="C225" s="192"/>
      <c r="D225" s="19">
        <v>2023</v>
      </c>
      <c r="E225" s="20">
        <f t="shared" si="88"/>
        <v>50000</v>
      </c>
      <c r="F225" s="20">
        <v>0</v>
      </c>
      <c r="G225" s="20">
        <v>30000</v>
      </c>
      <c r="H225" s="20">
        <v>0</v>
      </c>
      <c r="I225" s="20">
        <v>20000</v>
      </c>
      <c r="J225" s="196"/>
      <c r="K225" s="198"/>
      <c r="L225" s="198"/>
      <c r="M225" s="157"/>
      <c r="N225" s="232"/>
      <c r="O225" s="22">
        <v>2023</v>
      </c>
      <c r="P225" s="32">
        <f t="shared" si="90"/>
        <v>0</v>
      </c>
      <c r="Q225" s="32">
        <f t="shared" ref="Q225:T227" si="92">SUM(R225:U225)</f>
        <v>0</v>
      </c>
      <c r="R225" s="32">
        <f t="shared" si="92"/>
        <v>0</v>
      </c>
      <c r="S225" s="32">
        <f t="shared" si="92"/>
        <v>0</v>
      </c>
      <c r="T225" s="32">
        <f t="shared" si="92"/>
        <v>0</v>
      </c>
    </row>
    <row r="226" spans="1:20" ht="20.25" customHeight="1" x14ac:dyDescent="0.2">
      <c r="A226" s="192"/>
      <c r="B226" s="192"/>
      <c r="C226" s="192"/>
      <c r="D226" s="19">
        <v>2024</v>
      </c>
      <c r="E226" s="20">
        <f t="shared" si="88"/>
        <v>30000</v>
      </c>
      <c r="F226" s="20">
        <v>0</v>
      </c>
      <c r="G226" s="20">
        <v>30000</v>
      </c>
      <c r="H226" s="20">
        <v>0</v>
      </c>
      <c r="I226" s="20">
        <v>0</v>
      </c>
      <c r="J226" s="196"/>
      <c r="K226" s="198"/>
      <c r="L226" s="198"/>
      <c r="M226" s="157"/>
      <c r="N226" s="232"/>
      <c r="O226" s="22">
        <v>2024</v>
      </c>
      <c r="P226" s="32">
        <f t="shared" si="90"/>
        <v>0</v>
      </c>
      <c r="Q226" s="32">
        <f t="shared" si="92"/>
        <v>0</v>
      </c>
      <c r="R226" s="32">
        <f t="shared" si="92"/>
        <v>0</v>
      </c>
      <c r="S226" s="32">
        <f t="shared" si="92"/>
        <v>0</v>
      </c>
      <c r="T226" s="32">
        <f t="shared" si="92"/>
        <v>0</v>
      </c>
    </row>
    <row r="227" spans="1:20" ht="24.75" customHeight="1" x14ac:dyDescent="0.2">
      <c r="A227" s="193"/>
      <c r="B227" s="193"/>
      <c r="C227" s="193"/>
      <c r="D227" s="19">
        <v>2025</v>
      </c>
      <c r="E227" s="20">
        <f t="shared" si="88"/>
        <v>0</v>
      </c>
      <c r="F227" s="20">
        <v>0</v>
      </c>
      <c r="G227" s="20">
        <v>0</v>
      </c>
      <c r="H227" s="20">
        <v>0</v>
      </c>
      <c r="I227" s="20">
        <v>0</v>
      </c>
      <c r="J227" s="197"/>
      <c r="K227" s="199"/>
      <c r="L227" s="199"/>
      <c r="M227" s="161"/>
      <c r="N227" s="233"/>
      <c r="O227" s="22">
        <v>2025</v>
      </c>
      <c r="P227" s="32">
        <f t="shared" si="90"/>
        <v>0</v>
      </c>
      <c r="Q227" s="32">
        <f t="shared" si="92"/>
        <v>0</v>
      </c>
      <c r="R227" s="32">
        <f t="shared" si="92"/>
        <v>0</v>
      </c>
      <c r="S227" s="32">
        <f t="shared" si="92"/>
        <v>0</v>
      </c>
      <c r="T227" s="32">
        <f t="shared" si="92"/>
        <v>0</v>
      </c>
    </row>
    <row r="228" spans="1:20" s="60" customFormat="1" ht="60" customHeight="1" x14ac:dyDescent="0.2">
      <c r="A228" s="177" t="s">
        <v>63</v>
      </c>
      <c r="B228" s="186" t="s">
        <v>62</v>
      </c>
      <c r="C228" s="179" t="s">
        <v>56</v>
      </c>
      <c r="D228" s="61" t="s">
        <v>3</v>
      </c>
      <c r="E228" s="62">
        <f>SUM(E229:E233)</f>
        <v>42568.1</v>
      </c>
      <c r="F228" s="62">
        <f>SUM(F229:F233)</f>
        <v>17723.3</v>
      </c>
      <c r="G228" s="62">
        <f>SUM(G229:G233)</f>
        <v>24437.4</v>
      </c>
      <c r="H228" s="62">
        <f>SUM(H229:H233)</f>
        <v>407.4</v>
      </c>
      <c r="I228" s="62">
        <f>SUM(I229:I233)</f>
        <v>0</v>
      </c>
      <c r="J228" s="178" t="s">
        <v>257</v>
      </c>
      <c r="K228" s="179" t="s">
        <v>104</v>
      </c>
      <c r="L228" s="179" t="s">
        <v>104</v>
      </c>
      <c r="M228" s="175" t="s">
        <v>258</v>
      </c>
      <c r="N228" s="226" t="s">
        <v>386</v>
      </c>
      <c r="O228" s="68" t="s">
        <v>3</v>
      </c>
      <c r="P228" s="71">
        <f>SUM(P229:P233)</f>
        <v>48485.8</v>
      </c>
      <c r="Q228" s="71">
        <f t="shared" ref="Q228:T228" si="93">SUM(Q229:Q233)</f>
        <v>23230.899999999998</v>
      </c>
      <c r="R228" s="71">
        <f t="shared" si="93"/>
        <v>24560.2</v>
      </c>
      <c r="S228" s="71">
        <f t="shared" si="93"/>
        <v>694.7</v>
      </c>
      <c r="T228" s="71">
        <f t="shared" si="93"/>
        <v>0</v>
      </c>
    </row>
    <row r="229" spans="1:20" s="60" customFormat="1" x14ac:dyDescent="0.2">
      <c r="A229" s="145"/>
      <c r="B229" s="145"/>
      <c r="C229" s="145"/>
      <c r="D229" s="61">
        <v>2021</v>
      </c>
      <c r="E229" s="62">
        <f>F229+G229+H229+I229</f>
        <v>36863.599999999999</v>
      </c>
      <c r="F229" s="62">
        <v>12304</v>
      </c>
      <c r="G229" s="62">
        <v>24437.4</v>
      </c>
      <c r="H229" s="62">
        <v>122.2</v>
      </c>
      <c r="I229" s="62">
        <v>0</v>
      </c>
      <c r="J229" s="147"/>
      <c r="K229" s="150"/>
      <c r="L229" s="150"/>
      <c r="M229" s="153"/>
      <c r="N229" s="227"/>
      <c r="O229" s="68">
        <v>2021</v>
      </c>
      <c r="P229" s="58">
        <f t="shared" ref="P229:P233" si="94">SUM(Q229:T229)</f>
        <v>42781.3</v>
      </c>
      <c r="Q229" s="63">
        <v>17811.599999999999</v>
      </c>
      <c r="R229" s="63">
        <v>24560.2</v>
      </c>
      <c r="S229" s="63">
        <v>409.5</v>
      </c>
      <c r="T229" s="64">
        <v>0</v>
      </c>
    </row>
    <row r="230" spans="1:20" s="60" customFormat="1" x14ac:dyDescent="0.2">
      <c r="A230" s="145"/>
      <c r="B230" s="145"/>
      <c r="C230" s="145"/>
      <c r="D230" s="61">
        <v>2022</v>
      </c>
      <c r="E230" s="62">
        <f>F230+G230+H230+I230</f>
        <v>5704.5</v>
      </c>
      <c r="F230" s="62">
        <v>5419.3</v>
      </c>
      <c r="G230" s="62">
        <v>0</v>
      </c>
      <c r="H230" s="62">
        <v>285.2</v>
      </c>
      <c r="I230" s="62">
        <v>0</v>
      </c>
      <c r="J230" s="147"/>
      <c r="K230" s="150"/>
      <c r="L230" s="150"/>
      <c r="M230" s="153"/>
      <c r="N230" s="227"/>
      <c r="O230" s="68">
        <v>2022</v>
      </c>
      <c r="P230" s="65">
        <f t="shared" si="94"/>
        <v>5704.5</v>
      </c>
      <c r="Q230" s="108">
        <v>5419.3</v>
      </c>
      <c r="R230" s="66">
        <v>0</v>
      </c>
      <c r="S230" s="108">
        <v>285.2</v>
      </c>
      <c r="T230" s="66">
        <v>0</v>
      </c>
    </row>
    <row r="231" spans="1:20" s="60" customFormat="1" x14ac:dyDescent="0.2">
      <c r="A231" s="145"/>
      <c r="B231" s="145"/>
      <c r="C231" s="145"/>
      <c r="D231" s="61">
        <v>2023</v>
      </c>
      <c r="E231" s="62">
        <f>F231+G231+H231+I231</f>
        <v>0</v>
      </c>
      <c r="F231" s="62">
        <v>0</v>
      </c>
      <c r="G231" s="62">
        <v>0</v>
      </c>
      <c r="H231" s="62">
        <v>0</v>
      </c>
      <c r="I231" s="62">
        <v>0</v>
      </c>
      <c r="J231" s="147"/>
      <c r="K231" s="150"/>
      <c r="L231" s="150"/>
      <c r="M231" s="153"/>
      <c r="N231" s="227"/>
      <c r="O231" s="68">
        <v>2023</v>
      </c>
      <c r="P231" s="65">
        <f t="shared" si="94"/>
        <v>0</v>
      </c>
      <c r="Q231" s="109"/>
      <c r="R231" s="109"/>
      <c r="S231" s="109"/>
      <c r="T231" s="110"/>
    </row>
    <row r="232" spans="1:20" s="60" customFormat="1" x14ac:dyDescent="0.2">
      <c r="A232" s="145"/>
      <c r="B232" s="145"/>
      <c r="C232" s="145"/>
      <c r="D232" s="61">
        <v>2024</v>
      </c>
      <c r="E232" s="62">
        <f>F232+G232+H232+I232</f>
        <v>0</v>
      </c>
      <c r="F232" s="62">
        <v>0</v>
      </c>
      <c r="G232" s="62">
        <v>0</v>
      </c>
      <c r="H232" s="62">
        <v>0</v>
      </c>
      <c r="I232" s="62">
        <v>0</v>
      </c>
      <c r="J232" s="147"/>
      <c r="K232" s="150"/>
      <c r="L232" s="150"/>
      <c r="M232" s="153"/>
      <c r="N232" s="227"/>
      <c r="O232" s="68">
        <v>2024</v>
      </c>
      <c r="P232" s="65">
        <f t="shared" si="94"/>
        <v>0</v>
      </c>
      <c r="Q232" s="109"/>
      <c r="R232" s="109"/>
      <c r="S232" s="109"/>
      <c r="T232" s="110"/>
    </row>
    <row r="233" spans="1:20" s="60" customFormat="1" ht="26.25" customHeight="1" x14ac:dyDescent="0.2">
      <c r="A233" s="146"/>
      <c r="B233" s="146"/>
      <c r="C233" s="146"/>
      <c r="D233" s="61">
        <v>2025</v>
      </c>
      <c r="E233" s="62">
        <f>F233+G233+H233+I233</f>
        <v>0</v>
      </c>
      <c r="F233" s="62">
        <v>0</v>
      </c>
      <c r="G233" s="62">
        <v>0</v>
      </c>
      <c r="H233" s="62">
        <v>0</v>
      </c>
      <c r="I233" s="62">
        <v>0</v>
      </c>
      <c r="J233" s="149"/>
      <c r="K233" s="151"/>
      <c r="L233" s="151"/>
      <c r="M233" s="154"/>
      <c r="N233" s="169"/>
      <c r="O233" s="68">
        <v>2025</v>
      </c>
      <c r="P233" s="65">
        <f t="shared" si="94"/>
        <v>0</v>
      </c>
      <c r="Q233" s="109"/>
      <c r="R233" s="109"/>
      <c r="S233" s="109"/>
      <c r="T233" s="110"/>
    </row>
    <row r="234" spans="1:20" s="60" customFormat="1" ht="105.75" customHeight="1" x14ac:dyDescent="0.2">
      <c r="A234" s="177" t="s">
        <v>65</v>
      </c>
      <c r="B234" s="186" t="s">
        <v>166</v>
      </c>
      <c r="C234" s="179">
        <v>2022</v>
      </c>
      <c r="D234" s="61" t="s">
        <v>3</v>
      </c>
      <c r="E234" s="62">
        <f>E235+E236+E237+E238+E239</f>
        <v>1254.9000000000001</v>
      </c>
      <c r="F234" s="62">
        <f t="shared" ref="F234:I234" si="95">F235+F236+F237+F238+F239</f>
        <v>1192.2</v>
      </c>
      <c r="G234" s="62">
        <f t="shared" si="95"/>
        <v>0</v>
      </c>
      <c r="H234" s="62">
        <f t="shared" si="95"/>
        <v>62.7</v>
      </c>
      <c r="I234" s="62">
        <f t="shared" si="95"/>
        <v>0</v>
      </c>
      <c r="J234" s="178" t="s">
        <v>259</v>
      </c>
      <c r="K234" s="179" t="s">
        <v>137</v>
      </c>
      <c r="L234" s="179" t="s">
        <v>137</v>
      </c>
      <c r="M234" s="175" t="s">
        <v>138</v>
      </c>
      <c r="N234" s="241" t="s">
        <v>414</v>
      </c>
      <c r="O234" s="68" t="s">
        <v>3</v>
      </c>
      <c r="P234" s="111">
        <f>SUM(P235:P239)</f>
        <v>1333.64</v>
      </c>
      <c r="Q234" s="111">
        <f t="shared" ref="Q234:T234" si="96">SUM(Q235:Q239)</f>
        <v>1192.2</v>
      </c>
      <c r="R234" s="111">
        <f t="shared" si="96"/>
        <v>0</v>
      </c>
      <c r="S234" s="111">
        <f t="shared" si="96"/>
        <v>141.44</v>
      </c>
      <c r="T234" s="111">
        <f t="shared" si="96"/>
        <v>0</v>
      </c>
    </row>
    <row r="235" spans="1:20" s="60" customFormat="1" ht="108" customHeight="1" x14ac:dyDescent="0.2">
      <c r="A235" s="145"/>
      <c r="B235" s="145"/>
      <c r="C235" s="145"/>
      <c r="D235" s="61">
        <v>2021</v>
      </c>
      <c r="E235" s="62">
        <f>F235+G235+H235+I235</f>
        <v>0</v>
      </c>
      <c r="F235" s="62">
        <v>0</v>
      </c>
      <c r="G235" s="62">
        <v>0</v>
      </c>
      <c r="H235" s="62">
        <v>0</v>
      </c>
      <c r="I235" s="62">
        <v>0</v>
      </c>
      <c r="J235" s="147"/>
      <c r="K235" s="150"/>
      <c r="L235" s="150"/>
      <c r="M235" s="153"/>
      <c r="N235" s="242"/>
      <c r="O235" s="68">
        <v>2021</v>
      </c>
      <c r="P235" s="112"/>
      <c r="Q235" s="58">
        <v>0</v>
      </c>
      <c r="R235" s="58">
        <v>0</v>
      </c>
      <c r="S235" s="58">
        <v>0</v>
      </c>
      <c r="T235" s="58">
        <v>0</v>
      </c>
    </row>
    <row r="236" spans="1:20" s="60" customFormat="1" ht="71.25" customHeight="1" x14ac:dyDescent="0.2">
      <c r="A236" s="145"/>
      <c r="B236" s="145"/>
      <c r="C236" s="145"/>
      <c r="D236" s="61">
        <v>2022</v>
      </c>
      <c r="E236" s="62">
        <f t="shared" ref="E236:E239" si="97">F236+G236+H236+I236</f>
        <v>1254.9000000000001</v>
      </c>
      <c r="F236" s="62">
        <v>1192.2</v>
      </c>
      <c r="G236" s="62">
        <v>0</v>
      </c>
      <c r="H236" s="62">
        <v>62.7</v>
      </c>
      <c r="I236" s="62">
        <v>0</v>
      </c>
      <c r="J236" s="147"/>
      <c r="K236" s="150"/>
      <c r="L236" s="150"/>
      <c r="M236" s="153"/>
      <c r="N236" s="242"/>
      <c r="O236" s="68">
        <v>2022</v>
      </c>
      <c r="P236" s="113">
        <f t="shared" ref="P236" si="98">SUM(Q236:T236)</f>
        <v>1333.64</v>
      </c>
      <c r="Q236" s="112">
        <v>1192.2</v>
      </c>
      <c r="R236" s="66">
        <v>0</v>
      </c>
      <c r="S236" s="112">
        <v>141.44</v>
      </c>
      <c r="T236" s="66">
        <v>0</v>
      </c>
    </row>
    <row r="237" spans="1:20" s="60" customFormat="1" ht="59.25" customHeight="1" x14ac:dyDescent="0.2">
      <c r="A237" s="145"/>
      <c r="B237" s="145"/>
      <c r="C237" s="145"/>
      <c r="D237" s="61">
        <v>2023</v>
      </c>
      <c r="E237" s="62">
        <f t="shared" si="97"/>
        <v>0</v>
      </c>
      <c r="F237" s="62">
        <v>0</v>
      </c>
      <c r="G237" s="62">
        <v>0</v>
      </c>
      <c r="H237" s="62">
        <v>0</v>
      </c>
      <c r="I237" s="62">
        <v>0</v>
      </c>
      <c r="J237" s="147"/>
      <c r="K237" s="150"/>
      <c r="L237" s="150"/>
      <c r="M237" s="153"/>
      <c r="N237" s="242"/>
      <c r="O237" s="68">
        <v>2023</v>
      </c>
      <c r="P237" s="113"/>
      <c r="Q237" s="113"/>
      <c r="R237" s="113"/>
      <c r="S237" s="113"/>
      <c r="T237" s="114"/>
    </row>
    <row r="238" spans="1:20" s="60" customFormat="1" ht="105.75" customHeight="1" x14ac:dyDescent="0.2">
      <c r="A238" s="145"/>
      <c r="B238" s="145"/>
      <c r="C238" s="145"/>
      <c r="D238" s="61">
        <v>2024</v>
      </c>
      <c r="E238" s="62">
        <f t="shared" si="97"/>
        <v>0</v>
      </c>
      <c r="F238" s="62">
        <v>0</v>
      </c>
      <c r="G238" s="62">
        <v>0</v>
      </c>
      <c r="H238" s="62">
        <v>0</v>
      </c>
      <c r="I238" s="62">
        <v>0</v>
      </c>
      <c r="J238" s="147"/>
      <c r="K238" s="150"/>
      <c r="L238" s="150"/>
      <c r="M238" s="153"/>
      <c r="N238" s="242"/>
      <c r="O238" s="68">
        <v>2024</v>
      </c>
      <c r="P238" s="113"/>
      <c r="Q238" s="113"/>
      <c r="R238" s="113"/>
      <c r="S238" s="113"/>
      <c r="T238" s="114"/>
    </row>
    <row r="239" spans="1:20" s="60" customFormat="1" ht="72" customHeight="1" x14ac:dyDescent="0.2">
      <c r="A239" s="146"/>
      <c r="B239" s="146"/>
      <c r="C239" s="146"/>
      <c r="D239" s="61">
        <v>2025</v>
      </c>
      <c r="E239" s="62">
        <f t="shared" si="97"/>
        <v>0</v>
      </c>
      <c r="F239" s="62">
        <v>0</v>
      </c>
      <c r="G239" s="62">
        <v>0</v>
      </c>
      <c r="H239" s="62">
        <v>0</v>
      </c>
      <c r="I239" s="62">
        <v>0</v>
      </c>
      <c r="J239" s="149"/>
      <c r="K239" s="151"/>
      <c r="L239" s="151"/>
      <c r="M239" s="154"/>
      <c r="N239" s="243"/>
      <c r="O239" s="68">
        <v>2025</v>
      </c>
      <c r="P239" s="113"/>
      <c r="Q239" s="113"/>
      <c r="R239" s="113"/>
      <c r="S239" s="113"/>
      <c r="T239" s="114"/>
    </row>
    <row r="240" spans="1:20" s="60" customFormat="1" ht="93" customHeight="1" x14ac:dyDescent="0.2">
      <c r="A240" s="177" t="s">
        <v>67</v>
      </c>
      <c r="B240" s="186" t="s">
        <v>167</v>
      </c>
      <c r="C240" s="179">
        <v>2022</v>
      </c>
      <c r="D240" s="61" t="s">
        <v>3</v>
      </c>
      <c r="E240" s="62">
        <f>E241+E242+E243+E244+E245</f>
        <v>2577.1999999999998</v>
      </c>
      <c r="F240" s="62">
        <f t="shared" ref="F240:I240" si="99">F241+F242+F243+F244+F245</f>
        <v>2448.1999999999998</v>
      </c>
      <c r="G240" s="62">
        <f t="shared" si="99"/>
        <v>0</v>
      </c>
      <c r="H240" s="62">
        <f t="shared" si="99"/>
        <v>129</v>
      </c>
      <c r="I240" s="62">
        <f t="shared" si="99"/>
        <v>0</v>
      </c>
      <c r="J240" s="178" t="s">
        <v>168</v>
      </c>
      <c r="K240" s="179" t="s">
        <v>137</v>
      </c>
      <c r="L240" s="179" t="s">
        <v>137</v>
      </c>
      <c r="M240" s="175" t="s">
        <v>138</v>
      </c>
      <c r="N240" s="241" t="s">
        <v>413</v>
      </c>
      <c r="O240" s="68" t="s">
        <v>3</v>
      </c>
      <c r="P240" s="71">
        <f>SUM(P241:P245)</f>
        <v>4307.6499999999996</v>
      </c>
      <c r="Q240" s="71">
        <f t="shared" ref="Q240:T240" si="100">SUM(Q241:Q245)</f>
        <v>2448.1999999999998</v>
      </c>
      <c r="R240" s="71">
        <f t="shared" si="100"/>
        <v>0</v>
      </c>
      <c r="S240" s="71">
        <f t="shared" si="100"/>
        <v>1859.45</v>
      </c>
      <c r="T240" s="71">
        <f t="shared" si="100"/>
        <v>0</v>
      </c>
    </row>
    <row r="241" spans="1:21" s="60" customFormat="1" ht="87" customHeight="1" x14ac:dyDescent="0.2">
      <c r="A241" s="145"/>
      <c r="B241" s="145"/>
      <c r="C241" s="145"/>
      <c r="D241" s="61">
        <v>2021</v>
      </c>
      <c r="E241" s="62">
        <f>F241+G241+H241+I241</f>
        <v>0</v>
      </c>
      <c r="F241" s="62">
        <v>0</v>
      </c>
      <c r="G241" s="62">
        <v>0</v>
      </c>
      <c r="H241" s="62">
        <v>0</v>
      </c>
      <c r="I241" s="62">
        <v>0</v>
      </c>
      <c r="J241" s="147"/>
      <c r="K241" s="150"/>
      <c r="L241" s="150"/>
      <c r="M241" s="153"/>
      <c r="N241" s="242"/>
      <c r="O241" s="68">
        <v>2021</v>
      </c>
      <c r="P241" s="58">
        <f t="shared" ref="P241:P281" si="101">SUM(Q241:T241)</f>
        <v>0</v>
      </c>
      <c r="Q241" s="58">
        <v>0</v>
      </c>
      <c r="R241" s="58">
        <v>0</v>
      </c>
      <c r="S241" s="58">
        <v>0</v>
      </c>
      <c r="T241" s="58">
        <v>0</v>
      </c>
    </row>
    <row r="242" spans="1:21" s="60" customFormat="1" ht="135" customHeight="1" x14ac:dyDescent="0.2">
      <c r="A242" s="145"/>
      <c r="B242" s="145"/>
      <c r="C242" s="145"/>
      <c r="D242" s="61">
        <v>2022</v>
      </c>
      <c r="E242" s="62">
        <f t="shared" ref="E242:E245" si="102">F242+G242+H242+I242</f>
        <v>2577.1999999999998</v>
      </c>
      <c r="F242" s="62">
        <v>2448.1999999999998</v>
      </c>
      <c r="G242" s="62">
        <v>0</v>
      </c>
      <c r="H242" s="62">
        <v>129</v>
      </c>
      <c r="I242" s="62">
        <v>0</v>
      </c>
      <c r="J242" s="147"/>
      <c r="K242" s="150"/>
      <c r="L242" s="150"/>
      <c r="M242" s="153"/>
      <c r="N242" s="242"/>
      <c r="O242" s="68">
        <v>2022</v>
      </c>
      <c r="P242" s="65">
        <f t="shared" si="101"/>
        <v>4307.6499999999996</v>
      </c>
      <c r="Q242" s="58">
        <v>2448.1999999999998</v>
      </c>
      <c r="R242" s="115">
        <v>0</v>
      </c>
      <c r="S242" s="102">
        <v>1859.45</v>
      </c>
      <c r="T242" s="115">
        <v>0</v>
      </c>
    </row>
    <row r="243" spans="1:21" s="60" customFormat="1" ht="180" customHeight="1" x14ac:dyDescent="0.2">
      <c r="A243" s="145"/>
      <c r="B243" s="145"/>
      <c r="C243" s="145"/>
      <c r="D243" s="61">
        <v>2023</v>
      </c>
      <c r="E243" s="62">
        <f t="shared" si="102"/>
        <v>0</v>
      </c>
      <c r="F243" s="62">
        <v>0</v>
      </c>
      <c r="G243" s="62">
        <v>0</v>
      </c>
      <c r="H243" s="62">
        <v>0</v>
      </c>
      <c r="I243" s="62">
        <v>0</v>
      </c>
      <c r="J243" s="147"/>
      <c r="K243" s="150"/>
      <c r="L243" s="150"/>
      <c r="M243" s="153"/>
      <c r="N243" s="242"/>
      <c r="O243" s="68">
        <v>2023</v>
      </c>
      <c r="P243" s="65">
        <f t="shared" si="101"/>
        <v>0</v>
      </c>
      <c r="Q243" s="86"/>
      <c r="R243" s="86"/>
      <c r="S243" s="86"/>
      <c r="T243" s="74"/>
    </row>
    <row r="244" spans="1:21" s="60" customFormat="1" ht="325.5" customHeight="1" x14ac:dyDescent="0.2">
      <c r="A244" s="145"/>
      <c r="B244" s="145"/>
      <c r="C244" s="145"/>
      <c r="D244" s="61">
        <v>2024</v>
      </c>
      <c r="E244" s="62">
        <f t="shared" si="102"/>
        <v>0</v>
      </c>
      <c r="F244" s="62">
        <v>0</v>
      </c>
      <c r="G244" s="62">
        <v>0</v>
      </c>
      <c r="H244" s="62">
        <v>0</v>
      </c>
      <c r="I244" s="62">
        <v>0</v>
      </c>
      <c r="J244" s="147"/>
      <c r="K244" s="150"/>
      <c r="L244" s="150"/>
      <c r="M244" s="153"/>
      <c r="N244" s="242"/>
      <c r="O244" s="68">
        <v>2024</v>
      </c>
      <c r="P244" s="65">
        <f t="shared" si="101"/>
        <v>0</v>
      </c>
      <c r="Q244" s="86"/>
      <c r="R244" s="86"/>
      <c r="S244" s="86"/>
      <c r="T244" s="74"/>
    </row>
    <row r="245" spans="1:21" s="60" customFormat="1" ht="282" customHeight="1" x14ac:dyDescent="0.2">
      <c r="A245" s="146"/>
      <c r="B245" s="146"/>
      <c r="C245" s="146"/>
      <c r="D245" s="61">
        <v>2025</v>
      </c>
      <c r="E245" s="62">
        <f t="shared" si="102"/>
        <v>0</v>
      </c>
      <c r="F245" s="62">
        <v>0</v>
      </c>
      <c r="G245" s="62">
        <v>0</v>
      </c>
      <c r="H245" s="62">
        <v>0</v>
      </c>
      <c r="I245" s="62">
        <v>0</v>
      </c>
      <c r="J245" s="149"/>
      <c r="K245" s="151"/>
      <c r="L245" s="151"/>
      <c r="M245" s="154"/>
      <c r="N245" s="243"/>
      <c r="O245" s="68">
        <v>2025</v>
      </c>
      <c r="P245" s="65">
        <f t="shared" si="101"/>
        <v>0</v>
      </c>
      <c r="Q245" s="86"/>
      <c r="R245" s="86"/>
      <c r="S245" s="86"/>
      <c r="T245" s="74"/>
    </row>
    <row r="246" spans="1:21" s="60" customFormat="1" ht="76.5" customHeight="1" x14ac:dyDescent="0.2">
      <c r="A246" s="177" t="s">
        <v>114</v>
      </c>
      <c r="B246" s="186" t="s">
        <v>334</v>
      </c>
      <c r="C246" s="179">
        <v>2022</v>
      </c>
      <c r="D246" s="61" t="s">
        <v>3</v>
      </c>
      <c r="E246" s="62">
        <f>E247+E248+E249+E250+E251</f>
        <v>202.2</v>
      </c>
      <c r="F246" s="62">
        <f t="shared" ref="F246:I246" si="103">F247+F248+F249+F250+F251</f>
        <v>202.2</v>
      </c>
      <c r="G246" s="62">
        <f t="shared" si="103"/>
        <v>0</v>
      </c>
      <c r="H246" s="62">
        <f t="shared" si="103"/>
        <v>10.6</v>
      </c>
      <c r="I246" s="62">
        <f t="shared" si="103"/>
        <v>0</v>
      </c>
      <c r="J246" s="178" t="s">
        <v>139</v>
      </c>
      <c r="K246" s="179" t="s">
        <v>137</v>
      </c>
      <c r="L246" s="179" t="s">
        <v>137</v>
      </c>
      <c r="M246" s="175" t="s">
        <v>138</v>
      </c>
      <c r="N246" s="226" t="s">
        <v>387</v>
      </c>
      <c r="O246" s="68" t="s">
        <v>3</v>
      </c>
      <c r="P246" s="71">
        <f>SUM(P247:P251)</f>
        <v>399</v>
      </c>
      <c r="Q246" s="71">
        <f t="shared" ref="Q246:T246" si="104">SUM(Q247:Q251)</f>
        <v>379.05</v>
      </c>
      <c r="R246" s="71">
        <f t="shared" si="104"/>
        <v>0</v>
      </c>
      <c r="S246" s="71">
        <f t="shared" si="104"/>
        <v>19.95</v>
      </c>
      <c r="T246" s="71">
        <f t="shared" si="104"/>
        <v>0</v>
      </c>
    </row>
    <row r="247" spans="1:21" s="60" customFormat="1" x14ac:dyDescent="0.2">
      <c r="A247" s="145"/>
      <c r="B247" s="145"/>
      <c r="C247" s="145"/>
      <c r="D247" s="61">
        <v>2021</v>
      </c>
      <c r="E247" s="62">
        <f>F247+G247+I247</f>
        <v>0</v>
      </c>
      <c r="F247" s="62">
        <v>0</v>
      </c>
      <c r="G247" s="62">
        <v>0</v>
      </c>
      <c r="H247" s="62">
        <v>0</v>
      </c>
      <c r="I247" s="62">
        <v>0</v>
      </c>
      <c r="J247" s="147"/>
      <c r="K247" s="150"/>
      <c r="L247" s="150"/>
      <c r="M247" s="153"/>
      <c r="N247" s="227"/>
      <c r="O247" s="68">
        <v>2021</v>
      </c>
      <c r="P247" s="58">
        <f t="shared" si="101"/>
        <v>0</v>
      </c>
      <c r="Q247" s="58">
        <v>0</v>
      </c>
      <c r="R247" s="58">
        <v>0</v>
      </c>
      <c r="S247" s="58">
        <v>0</v>
      </c>
      <c r="T247" s="58">
        <v>0</v>
      </c>
    </row>
    <row r="248" spans="1:21" s="60" customFormat="1" x14ac:dyDescent="0.2">
      <c r="A248" s="145"/>
      <c r="B248" s="145"/>
      <c r="C248" s="145"/>
      <c r="D248" s="61">
        <v>2022</v>
      </c>
      <c r="E248" s="62">
        <f t="shared" ref="E248:E251" si="105">F248+G248+I248</f>
        <v>202.2</v>
      </c>
      <c r="F248" s="62">
        <v>202.2</v>
      </c>
      <c r="G248" s="62">
        <v>0</v>
      </c>
      <c r="H248" s="62">
        <v>10.6</v>
      </c>
      <c r="I248" s="62">
        <v>0</v>
      </c>
      <c r="J248" s="147"/>
      <c r="K248" s="150"/>
      <c r="L248" s="150"/>
      <c r="M248" s="153"/>
      <c r="N248" s="227"/>
      <c r="O248" s="68">
        <v>2022</v>
      </c>
      <c r="P248" s="65">
        <f t="shared" si="101"/>
        <v>399</v>
      </c>
      <c r="Q248" s="58">
        <v>379.05</v>
      </c>
      <c r="R248" s="115">
        <v>0</v>
      </c>
      <c r="S248" s="116">
        <v>19.95</v>
      </c>
      <c r="T248" s="115">
        <v>0</v>
      </c>
    </row>
    <row r="249" spans="1:21" s="60" customFormat="1" x14ac:dyDescent="0.2">
      <c r="A249" s="145"/>
      <c r="B249" s="145"/>
      <c r="C249" s="145"/>
      <c r="D249" s="61">
        <v>2023</v>
      </c>
      <c r="E249" s="62">
        <f t="shared" si="105"/>
        <v>0</v>
      </c>
      <c r="F249" s="62">
        <v>0</v>
      </c>
      <c r="G249" s="62">
        <v>0</v>
      </c>
      <c r="H249" s="62">
        <v>0</v>
      </c>
      <c r="I249" s="62">
        <v>0</v>
      </c>
      <c r="J249" s="147"/>
      <c r="K249" s="150"/>
      <c r="L249" s="150"/>
      <c r="M249" s="153"/>
      <c r="N249" s="227"/>
      <c r="O249" s="68">
        <v>2023</v>
      </c>
      <c r="P249" s="65">
        <f t="shared" si="101"/>
        <v>0</v>
      </c>
      <c r="Q249" s="86"/>
      <c r="R249" s="86"/>
      <c r="S249" s="86"/>
      <c r="T249" s="74"/>
    </row>
    <row r="250" spans="1:21" s="60" customFormat="1" x14ac:dyDescent="0.2">
      <c r="A250" s="145"/>
      <c r="B250" s="145"/>
      <c r="C250" s="145"/>
      <c r="D250" s="61">
        <v>2024</v>
      </c>
      <c r="E250" s="62">
        <f t="shared" si="105"/>
        <v>0</v>
      </c>
      <c r="F250" s="62">
        <v>0</v>
      </c>
      <c r="G250" s="62">
        <v>0</v>
      </c>
      <c r="H250" s="62">
        <v>0</v>
      </c>
      <c r="I250" s="62">
        <v>0</v>
      </c>
      <c r="J250" s="147"/>
      <c r="K250" s="150"/>
      <c r="L250" s="150"/>
      <c r="M250" s="153"/>
      <c r="N250" s="227"/>
      <c r="O250" s="68">
        <v>2024</v>
      </c>
      <c r="P250" s="65">
        <f t="shared" si="101"/>
        <v>0</v>
      </c>
      <c r="Q250" s="86"/>
      <c r="R250" s="86"/>
      <c r="S250" s="86"/>
      <c r="T250" s="74"/>
    </row>
    <row r="251" spans="1:21" s="60" customFormat="1" ht="18.75" customHeight="1" x14ac:dyDescent="0.2">
      <c r="A251" s="146"/>
      <c r="B251" s="146"/>
      <c r="C251" s="146"/>
      <c r="D251" s="61">
        <v>2025</v>
      </c>
      <c r="E251" s="62">
        <f t="shared" si="105"/>
        <v>0</v>
      </c>
      <c r="F251" s="62">
        <v>0</v>
      </c>
      <c r="G251" s="62">
        <v>0</v>
      </c>
      <c r="H251" s="62">
        <v>0</v>
      </c>
      <c r="I251" s="62">
        <v>0</v>
      </c>
      <c r="J251" s="149"/>
      <c r="K251" s="151"/>
      <c r="L251" s="151"/>
      <c r="M251" s="154"/>
      <c r="N251" s="169"/>
      <c r="O251" s="68">
        <v>2025</v>
      </c>
      <c r="P251" s="65">
        <f t="shared" si="101"/>
        <v>0</v>
      </c>
      <c r="Q251" s="86"/>
      <c r="R251" s="86"/>
      <c r="S251" s="86"/>
      <c r="T251" s="74"/>
    </row>
    <row r="252" spans="1:21" s="60" customFormat="1" ht="118.5" customHeight="1" x14ac:dyDescent="0.2">
      <c r="A252" s="177" t="s">
        <v>173</v>
      </c>
      <c r="B252" s="186" t="s">
        <v>260</v>
      </c>
      <c r="C252" s="179">
        <v>2022</v>
      </c>
      <c r="D252" s="61" t="s">
        <v>3</v>
      </c>
      <c r="E252" s="62">
        <f>E253+E254+E255+E256+E257</f>
        <v>3427.3</v>
      </c>
      <c r="F252" s="62">
        <f t="shared" ref="F252:I252" si="106">F253+F254+F255+F256+F257</f>
        <v>3255.9</v>
      </c>
      <c r="G252" s="62">
        <f t="shared" si="106"/>
        <v>0</v>
      </c>
      <c r="H252" s="62">
        <f t="shared" si="106"/>
        <v>171.4</v>
      </c>
      <c r="I252" s="62">
        <f t="shared" si="106"/>
        <v>0</v>
      </c>
      <c r="J252" s="178" t="s">
        <v>261</v>
      </c>
      <c r="K252" s="179" t="s">
        <v>137</v>
      </c>
      <c r="L252" s="179" t="s">
        <v>137</v>
      </c>
      <c r="M252" s="175" t="s">
        <v>138</v>
      </c>
      <c r="N252" s="241" t="s">
        <v>388</v>
      </c>
      <c r="O252" s="68" t="s">
        <v>3</v>
      </c>
      <c r="P252" s="71">
        <f>SUM(P253:P257)</f>
        <v>3715.3</v>
      </c>
      <c r="Q252" s="71">
        <f t="shared" ref="Q252:T252" si="107">SUM(Q253:Q257)</f>
        <v>3255.9</v>
      </c>
      <c r="R252" s="71">
        <f t="shared" si="107"/>
        <v>0</v>
      </c>
      <c r="S252" s="71">
        <f t="shared" si="107"/>
        <v>459.4</v>
      </c>
      <c r="T252" s="71">
        <f t="shared" si="107"/>
        <v>0</v>
      </c>
    </row>
    <row r="253" spans="1:21" s="60" customFormat="1" ht="69" customHeight="1" x14ac:dyDescent="0.2">
      <c r="A253" s="145"/>
      <c r="B253" s="145"/>
      <c r="C253" s="145"/>
      <c r="D253" s="61">
        <v>2021</v>
      </c>
      <c r="E253" s="62">
        <f>F253+G253+H253+I253</f>
        <v>0</v>
      </c>
      <c r="F253" s="62">
        <v>0</v>
      </c>
      <c r="G253" s="62">
        <v>0</v>
      </c>
      <c r="H253" s="62">
        <v>0</v>
      </c>
      <c r="I253" s="62">
        <v>0</v>
      </c>
      <c r="J253" s="147"/>
      <c r="K253" s="150"/>
      <c r="L253" s="150"/>
      <c r="M253" s="153"/>
      <c r="N253" s="242"/>
      <c r="O253" s="68">
        <v>2021</v>
      </c>
      <c r="P253" s="58">
        <f t="shared" si="101"/>
        <v>0</v>
      </c>
      <c r="Q253" s="58">
        <v>0</v>
      </c>
      <c r="R253" s="58">
        <v>0</v>
      </c>
      <c r="S253" s="58">
        <v>0</v>
      </c>
      <c r="T253" s="58">
        <v>0</v>
      </c>
    </row>
    <row r="254" spans="1:21" s="60" customFormat="1" ht="71.25" customHeight="1" x14ac:dyDescent="0.2">
      <c r="A254" s="145"/>
      <c r="B254" s="145"/>
      <c r="C254" s="145"/>
      <c r="D254" s="61">
        <v>2022</v>
      </c>
      <c r="E254" s="62">
        <f t="shared" ref="E254:E257" si="108">F254+G254+H254+I254</f>
        <v>3427.3</v>
      </c>
      <c r="F254" s="62">
        <v>3255.9</v>
      </c>
      <c r="G254" s="62">
        <v>0</v>
      </c>
      <c r="H254" s="62">
        <v>171.4</v>
      </c>
      <c r="I254" s="62">
        <v>0</v>
      </c>
      <c r="J254" s="147"/>
      <c r="K254" s="150"/>
      <c r="L254" s="150"/>
      <c r="M254" s="153"/>
      <c r="N254" s="242"/>
      <c r="O254" s="68">
        <v>2022</v>
      </c>
      <c r="P254" s="65">
        <f t="shared" si="101"/>
        <v>3715.3</v>
      </c>
      <c r="Q254" s="58">
        <v>3255.9</v>
      </c>
      <c r="R254" s="115">
        <v>0</v>
      </c>
      <c r="S254" s="58">
        <v>459.4</v>
      </c>
      <c r="T254" s="115">
        <v>0</v>
      </c>
    </row>
    <row r="255" spans="1:21" s="60" customFormat="1" ht="43.5" customHeight="1" x14ac:dyDescent="0.2">
      <c r="A255" s="145"/>
      <c r="B255" s="145"/>
      <c r="C255" s="145"/>
      <c r="D255" s="61">
        <v>2023</v>
      </c>
      <c r="E255" s="62">
        <f t="shared" si="108"/>
        <v>0</v>
      </c>
      <c r="F255" s="62">
        <v>0</v>
      </c>
      <c r="G255" s="62">
        <v>0</v>
      </c>
      <c r="H255" s="62">
        <v>0</v>
      </c>
      <c r="I255" s="62">
        <v>0</v>
      </c>
      <c r="J255" s="147"/>
      <c r="K255" s="150"/>
      <c r="L255" s="150"/>
      <c r="M255" s="153"/>
      <c r="N255" s="242"/>
      <c r="O255" s="68">
        <v>2023</v>
      </c>
      <c r="P255" s="65">
        <f t="shared" si="101"/>
        <v>0</v>
      </c>
      <c r="Q255" s="86"/>
      <c r="R255" s="86"/>
      <c r="S255" s="86"/>
      <c r="T255" s="74"/>
    </row>
    <row r="256" spans="1:21" s="60" customFormat="1" ht="57" customHeight="1" x14ac:dyDescent="0.2">
      <c r="A256" s="145"/>
      <c r="B256" s="145"/>
      <c r="C256" s="145"/>
      <c r="D256" s="61">
        <v>2024</v>
      </c>
      <c r="E256" s="62">
        <f t="shared" si="108"/>
        <v>0</v>
      </c>
      <c r="F256" s="62">
        <v>0</v>
      </c>
      <c r="G256" s="62">
        <v>0</v>
      </c>
      <c r="H256" s="62">
        <v>0</v>
      </c>
      <c r="I256" s="62">
        <v>0</v>
      </c>
      <c r="J256" s="147"/>
      <c r="K256" s="150"/>
      <c r="L256" s="150"/>
      <c r="M256" s="153"/>
      <c r="N256" s="242"/>
      <c r="O256" s="68">
        <v>2024</v>
      </c>
      <c r="P256" s="65">
        <f t="shared" si="101"/>
        <v>0</v>
      </c>
      <c r="Q256" s="86"/>
      <c r="R256" s="86"/>
      <c r="S256" s="86"/>
      <c r="T256" s="74"/>
      <c r="U256" s="117"/>
    </row>
    <row r="257" spans="1:21" s="60" customFormat="1" ht="51" customHeight="1" x14ac:dyDescent="0.2">
      <c r="A257" s="146"/>
      <c r="B257" s="146"/>
      <c r="C257" s="146"/>
      <c r="D257" s="61">
        <v>2025</v>
      </c>
      <c r="E257" s="62">
        <f t="shared" si="108"/>
        <v>0</v>
      </c>
      <c r="F257" s="62">
        <v>0</v>
      </c>
      <c r="G257" s="62">
        <v>0</v>
      </c>
      <c r="H257" s="62">
        <v>0</v>
      </c>
      <c r="I257" s="62">
        <v>0</v>
      </c>
      <c r="J257" s="149"/>
      <c r="K257" s="151"/>
      <c r="L257" s="151"/>
      <c r="M257" s="154"/>
      <c r="N257" s="243"/>
      <c r="O257" s="68">
        <v>2025</v>
      </c>
      <c r="P257" s="65">
        <f t="shared" si="101"/>
        <v>0</v>
      </c>
      <c r="Q257" s="86"/>
      <c r="R257" s="86"/>
      <c r="S257" s="86"/>
      <c r="T257" s="74"/>
      <c r="U257" s="117"/>
    </row>
    <row r="258" spans="1:21" s="60" customFormat="1" ht="81" customHeight="1" x14ac:dyDescent="0.2">
      <c r="A258" s="177" t="s">
        <v>174</v>
      </c>
      <c r="B258" s="186" t="s">
        <v>134</v>
      </c>
      <c r="C258" s="179">
        <v>2022</v>
      </c>
      <c r="D258" s="61" t="s">
        <v>3</v>
      </c>
      <c r="E258" s="62">
        <f>E259+E260+E261+E262+E263</f>
        <v>1267.1000000000001</v>
      </c>
      <c r="F258" s="62">
        <f t="shared" ref="F258:I258" si="109">F259+F260+F261+F262+F263</f>
        <v>1203.7</v>
      </c>
      <c r="G258" s="62">
        <f t="shared" si="109"/>
        <v>0</v>
      </c>
      <c r="H258" s="62">
        <f t="shared" si="109"/>
        <v>63.4</v>
      </c>
      <c r="I258" s="62">
        <f t="shared" si="109"/>
        <v>0</v>
      </c>
      <c r="J258" s="178" t="s">
        <v>140</v>
      </c>
      <c r="K258" s="179" t="s">
        <v>137</v>
      </c>
      <c r="L258" s="179" t="s">
        <v>137</v>
      </c>
      <c r="M258" s="175" t="s">
        <v>138</v>
      </c>
      <c r="N258" s="241" t="s">
        <v>389</v>
      </c>
      <c r="O258" s="68" t="s">
        <v>3</v>
      </c>
      <c r="P258" s="71">
        <f>SUM(P259:P263)</f>
        <v>2200.5</v>
      </c>
      <c r="Q258" s="71">
        <f t="shared" ref="Q258:T258" si="110">SUM(Q259:Q263)</f>
        <v>1203.7</v>
      </c>
      <c r="R258" s="71">
        <f t="shared" si="110"/>
        <v>0</v>
      </c>
      <c r="S258" s="71">
        <f t="shared" si="110"/>
        <v>996.8</v>
      </c>
      <c r="T258" s="71">
        <f t="shared" si="110"/>
        <v>0</v>
      </c>
      <c r="U258" s="117"/>
    </row>
    <row r="259" spans="1:21" s="60" customFormat="1" ht="85.5" customHeight="1" x14ac:dyDescent="0.2">
      <c r="A259" s="145"/>
      <c r="B259" s="145"/>
      <c r="C259" s="145"/>
      <c r="D259" s="61">
        <v>2021</v>
      </c>
      <c r="E259" s="62">
        <f>F259+G259+H259+I259</f>
        <v>0</v>
      </c>
      <c r="F259" s="62">
        <v>0</v>
      </c>
      <c r="G259" s="62">
        <v>0</v>
      </c>
      <c r="H259" s="62">
        <v>0</v>
      </c>
      <c r="I259" s="62">
        <v>0</v>
      </c>
      <c r="J259" s="147"/>
      <c r="K259" s="150"/>
      <c r="L259" s="150"/>
      <c r="M259" s="153"/>
      <c r="N259" s="242"/>
      <c r="O259" s="68">
        <v>2021</v>
      </c>
      <c r="P259" s="58">
        <f t="shared" si="101"/>
        <v>0</v>
      </c>
      <c r="Q259" s="58">
        <v>0</v>
      </c>
      <c r="R259" s="58">
        <v>0</v>
      </c>
      <c r="S259" s="58">
        <v>0</v>
      </c>
      <c r="T259" s="58">
        <v>0</v>
      </c>
      <c r="U259" s="117"/>
    </row>
    <row r="260" spans="1:21" s="60" customFormat="1" ht="65.25" customHeight="1" x14ac:dyDescent="0.2">
      <c r="A260" s="145"/>
      <c r="B260" s="145"/>
      <c r="C260" s="145"/>
      <c r="D260" s="61">
        <v>2022</v>
      </c>
      <c r="E260" s="62">
        <f t="shared" ref="E260:E263" si="111">F260+G260+H260+I260</f>
        <v>1267.1000000000001</v>
      </c>
      <c r="F260" s="62">
        <v>1203.7</v>
      </c>
      <c r="G260" s="62">
        <v>0</v>
      </c>
      <c r="H260" s="62">
        <v>63.4</v>
      </c>
      <c r="I260" s="62">
        <v>0</v>
      </c>
      <c r="J260" s="147"/>
      <c r="K260" s="150"/>
      <c r="L260" s="150"/>
      <c r="M260" s="153"/>
      <c r="N260" s="242"/>
      <c r="O260" s="68">
        <v>2022</v>
      </c>
      <c r="P260" s="58">
        <f t="shared" si="101"/>
        <v>2200.5</v>
      </c>
      <c r="Q260" s="58">
        <v>1203.7</v>
      </c>
      <c r="R260" s="116">
        <v>0</v>
      </c>
      <c r="S260" s="58">
        <v>996.8</v>
      </c>
      <c r="T260" s="116">
        <v>0</v>
      </c>
      <c r="U260" s="117"/>
    </row>
    <row r="261" spans="1:21" s="60" customFormat="1" ht="57.75" customHeight="1" x14ac:dyDescent="0.2">
      <c r="A261" s="145"/>
      <c r="B261" s="145"/>
      <c r="C261" s="145"/>
      <c r="D261" s="61">
        <v>2023</v>
      </c>
      <c r="E261" s="62">
        <f t="shared" si="111"/>
        <v>0</v>
      </c>
      <c r="F261" s="62">
        <v>0</v>
      </c>
      <c r="G261" s="62">
        <v>0</v>
      </c>
      <c r="H261" s="62">
        <v>0</v>
      </c>
      <c r="I261" s="62">
        <v>0</v>
      </c>
      <c r="J261" s="147"/>
      <c r="K261" s="150"/>
      <c r="L261" s="150"/>
      <c r="M261" s="153"/>
      <c r="N261" s="242"/>
      <c r="O261" s="68">
        <v>2023</v>
      </c>
      <c r="P261" s="58">
        <f t="shared" si="101"/>
        <v>0</v>
      </c>
      <c r="Q261" s="118"/>
      <c r="R261" s="118"/>
      <c r="S261" s="118"/>
      <c r="T261" s="119"/>
      <c r="U261" s="117"/>
    </row>
    <row r="262" spans="1:21" s="60" customFormat="1" ht="71.25" customHeight="1" x14ac:dyDescent="0.2">
      <c r="A262" s="145"/>
      <c r="B262" s="145"/>
      <c r="C262" s="145"/>
      <c r="D262" s="61">
        <v>2024</v>
      </c>
      <c r="E262" s="62">
        <f t="shared" si="111"/>
        <v>0</v>
      </c>
      <c r="F262" s="62">
        <v>0</v>
      </c>
      <c r="G262" s="62">
        <v>0</v>
      </c>
      <c r="H262" s="62">
        <v>0</v>
      </c>
      <c r="I262" s="62">
        <v>0</v>
      </c>
      <c r="J262" s="147"/>
      <c r="K262" s="150"/>
      <c r="L262" s="150"/>
      <c r="M262" s="153"/>
      <c r="N262" s="242"/>
      <c r="O262" s="68">
        <v>2024</v>
      </c>
      <c r="P262" s="58">
        <f t="shared" si="101"/>
        <v>0</v>
      </c>
      <c r="Q262" s="118"/>
      <c r="R262" s="118"/>
      <c r="S262" s="118"/>
      <c r="T262" s="119"/>
    </row>
    <row r="263" spans="1:21" s="60" customFormat="1" ht="41.25" customHeight="1" x14ac:dyDescent="0.2">
      <c r="A263" s="146"/>
      <c r="B263" s="146"/>
      <c r="C263" s="146"/>
      <c r="D263" s="61">
        <v>2025</v>
      </c>
      <c r="E263" s="62">
        <f t="shared" si="111"/>
        <v>0</v>
      </c>
      <c r="F263" s="62">
        <v>0</v>
      </c>
      <c r="G263" s="62">
        <v>0</v>
      </c>
      <c r="H263" s="62">
        <v>0</v>
      </c>
      <c r="I263" s="62">
        <v>0</v>
      </c>
      <c r="J263" s="149"/>
      <c r="K263" s="151"/>
      <c r="L263" s="151"/>
      <c r="M263" s="154"/>
      <c r="N263" s="243"/>
      <c r="O263" s="68">
        <v>2025</v>
      </c>
      <c r="P263" s="58">
        <f t="shared" si="101"/>
        <v>0</v>
      </c>
      <c r="Q263" s="118"/>
      <c r="R263" s="118"/>
      <c r="S263" s="118"/>
      <c r="T263" s="119"/>
    </row>
    <row r="264" spans="1:21" s="90" customFormat="1" ht="59.25" customHeight="1" x14ac:dyDescent="0.2">
      <c r="A264" s="185" t="s">
        <v>175</v>
      </c>
      <c r="B264" s="186" t="s">
        <v>135</v>
      </c>
      <c r="C264" s="179">
        <v>2022</v>
      </c>
      <c r="D264" s="61" t="s">
        <v>3</v>
      </c>
      <c r="E264" s="62">
        <f>E265+E266+E267+E268+E269</f>
        <v>1159.5</v>
      </c>
      <c r="F264" s="62">
        <f t="shared" ref="F264:I264" si="112">F265+F266+F267+F268+F269</f>
        <v>1101.5</v>
      </c>
      <c r="G264" s="62">
        <f t="shared" si="112"/>
        <v>0</v>
      </c>
      <c r="H264" s="62">
        <f t="shared" si="112"/>
        <v>58</v>
      </c>
      <c r="I264" s="62">
        <f t="shared" si="112"/>
        <v>0</v>
      </c>
      <c r="J264" s="178" t="s">
        <v>141</v>
      </c>
      <c r="K264" s="179" t="s">
        <v>137</v>
      </c>
      <c r="L264" s="179" t="s">
        <v>137</v>
      </c>
      <c r="M264" s="175" t="s">
        <v>138</v>
      </c>
      <c r="N264" s="226" t="s">
        <v>390</v>
      </c>
      <c r="O264" s="68" t="s">
        <v>3</v>
      </c>
      <c r="P264" s="111">
        <f>SUM(P265:P269)</f>
        <v>695.67702000000008</v>
      </c>
      <c r="Q264" s="111">
        <f t="shared" ref="Q264:T264" si="113">SUM(Q265:Q269)</f>
        <v>660.89317000000005</v>
      </c>
      <c r="R264" s="111">
        <f t="shared" si="113"/>
        <v>0</v>
      </c>
      <c r="S264" s="111">
        <f t="shared" si="113"/>
        <v>34.783850000000001</v>
      </c>
      <c r="T264" s="111">
        <f t="shared" si="113"/>
        <v>0</v>
      </c>
    </row>
    <row r="265" spans="1:21" s="90" customFormat="1" x14ac:dyDescent="0.2">
      <c r="A265" s="145"/>
      <c r="B265" s="145"/>
      <c r="C265" s="145"/>
      <c r="D265" s="61">
        <v>2021</v>
      </c>
      <c r="E265" s="62">
        <f>F265+G265+H265+I265</f>
        <v>0</v>
      </c>
      <c r="F265" s="62">
        <v>0</v>
      </c>
      <c r="G265" s="62">
        <v>0</v>
      </c>
      <c r="H265" s="62">
        <v>0</v>
      </c>
      <c r="I265" s="62">
        <v>0</v>
      </c>
      <c r="J265" s="147"/>
      <c r="K265" s="150"/>
      <c r="L265" s="150"/>
      <c r="M265" s="153"/>
      <c r="N265" s="227"/>
      <c r="O265" s="68">
        <v>2021</v>
      </c>
      <c r="P265" s="112"/>
      <c r="Q265" s="58">
        <v>0</v>
      </c>
      <c r="R265" s="58">
        <v>0</v>
      </c>
      <c r="S265" s="58">
        <v>0</v>
      </c>
      <c r="T265" s="58">
        <v>0</v>
      </c>
    </row>
    <row r="266" spans="1:21" s="90" customFormat="1" x14ac:dyDescent="0.2">
      <c r="A266" s="145"/>
      <c r="B266" s="145"/>
      <c r="C266" s="145"/>
      <c r="D266" s="61">
        <v>2022</v>
      </c>
      <c r="E266" s="62">
        <f t="shared" ref="E266:E269" si="114">F266+G266+H266+I266</f>
        <v>1159.5</v>
      </c>
      <c r="F266" s="62">
        <v>1101.5</v>
      </c>
      <c r="G266" s="62">
        <v>0</v>
      </c>
      <c r="H266" s="62">
        <v>58</v>
      </c>
      <c r="I266" s="62">
        <v>0</v>
      </c>
      <c r="J266" s="147"/>
      <c r="K266" s="150"/>
      <c r="L266" s="150"/>
      <c r="M266" s="153"/>
      <c r="N266" s="227"/>
      <c r="O266" s="68">
        <v>2022</v>
      </c>
      <c r="P266" s="112">
        <f>SUM(Q266:T266)</f>
        <v>695.67702000000008</v>
      </c>
      <c r="Q266" s="112">
        <v>660.89317000000005</v>
      </c>
      <c r="R266" s="58">
        <v>0</v>
      </c>
      <c r="S266" s="112">
        <v>34.783850000000001</v>
      </c>
      <c r="T266" s="58">
        <v>0</v>
      </c>
    </row>
    <row r="267" spans="1:21" s="90" customFormat="1" x14ac:dyDescent="0.2">
      <c r="A267" s="145"/>
      <c r="B267" s="145"/>
      <c r="C267" s="145"/>
      <c r="D267" s="61">
        <v>2023</v>
      </c>
      <c r="E267" s="62">
        <f t="shared" si="114"/>
        <v>0</v>
      </c>
      <c r="F267" s="62">
        <v>0</v>
      </c>
      <c r="G267" s="62">
        <v>0</v>
      </c>
      <c r="H267" s="62">
        <v>0</v>
      </c>
      <c r="I267" s="62">
        <v>0</v>
      </c>
      <c r="J267" s="147"/>
      <c r="K267" s="150"/>
      <c r="L267" s="150"/>
      <c r="M267" s="153"/>
      <c r="N267" s="227"/>
      <c r="O267" s="68">
        <v>2023</v>
      </c>
      <c r="P267" s="112"/>
      <c r="Q267" s="112"/>
      <c r="R267" s="112"/>
      <c r="S267" s="112"/>
      <c r="T267" s="112"/>
    </row>
    <row r="268" spans="1:21" s="90" customFormat="1" x14ac:dyDescent="0.2">
      <c r="A268" s="145"/>
      <c r="B268" s="145"/>
      <c r="C268" s="145"/>
      <c r="D268" s="61">
        <v>2024</v>
      </c>
      <c r="E268" s="62">
        <f t="shared" si="114"/>
        <v>0</v>
      </c>
      <c r="F268" s="62">
        <v>0</v>
      </c>
      <c r="G268" s="62">
        <v>0</v>
      </c>
      <c r="H268" s="62">
        <v>0</v>
      </c>
      <c r="I268" s="62">
        <v>0</v>
      </c>
      <c r="J268" s="147"/>
      <c r="K268" s="150"/>
      <c r="L268" s="150"/>
      <c r="M268" s="153"/>
      <c r="N268" s="227"/>
      <c r="O268" s="68">
        <v>2024</v>
      </c>
      <c r="P268" s="112"/>
      <c r="Q268" s="112"/>
      <c r="R268" s="112"/>
      <c r="S268" s="112"/>
      <c r="T268" s="112"/>
    </row>
    <row r="269" spans="1:21" s="90" customFormat="1" ht="16.5" customHeight="1" x14ac:dyDescent="0.2">
      <c r="A269" s="146"/>
      <c r="B269" s="146"/>
      <c r="C269" s="146"/>
      <c r="D269" s="61">
        <v>2025</v>
      </c>
      <c r="E269" s="62">
        <f t="shared" si="114"/>
        <v>0</v>
      </c>
      <c r="F269" s="62">
        <v>0</v>
      </c>
      <c r="G269" s="62">
        <v>0</v>
      </c>
      <c r="H269" s="62">
        <v>0</v>
      </c>
      <c r="I269" s="62">
        <v>0</v>
      </c>
      <c r="J269" s="149"/>
      <c r="K269" s="151"/>
      <c r="L269" s="151"/>
      <c r="M269" s="154"/>
      <c r="N269" s="169"/>
      <c r="O269" s="68">
        <v>2025</v>
      </c>
      <c r="P269" s="112"/>
      <c r="Q269" s="112"/>
      <c r="R269" s="112"/>
      <c r="S269" s="112"/>
      <c r="T269" s="112"/>
    </row>
    <row r="270" spans="1:21" s="60" customFormat="1" ht="76.5" customHeight="1" x14ac:dyDescent="0.2">
      <c r="A270" s="177" t="s">
        <v>176</v>
      </c>
      <c r="B270" s="186" t="s">
        <v>136</v>
      </c>
      <c r="C270" s="179"/>
      <c r="D270" s="61" t="s">
        <v>3</v>
      </c>
      <c r="E270" s="62">
        <f>E271+E272+E273+E274+E275</f>
        <v>3379.1</v>
      </c>
      <c r="F270" s="62">
        <f t="shared" ref="F270:I270" si="115">F271+F272+F273+F274+F275</f>
        <v>3210.1</v>
      </c>
      <c r="G270" s="62">
        <f t="shared" si="115"/>
        <v>0</v>
      </c>
      <c r="H270" s="62">
        <f t="shared" si="115"/>
        <v>169</v>
      </c>
      <c r="I270" s="62">
        <f t="shared" si="115"/>
        <v>0</v>
      </c>
      <c r="J270" s="178" t="s">
        <v>142</v>
      </c>
      <c r="K270" s="179" t="s">
        <v>137</v>
      </c>
      <c r="L270" s="179" t="s">
        <v>137</v>
      </c>
      <c r="M270" s="175" t="s">
        <v>138</v>
      </c>
      <c r="N270" s="226" t="s">
        <v>391</v>
      </c>
      <c r="O270" s="68" t="s">
        <v>3</v>
      </c>
      <c r="P270" s="111">
        <f>SUM(P271:P275)</f>
        <v>3634.7470000000003</v>
      </c>
      <c r="Q270" s="111">
        <f t="shared" ref="Q270:T270" si="116">SUM(Q271:Q275)</f>
        <v>3465.65</v>
      </c>
      <c r="R270" s="111">
        <f t="shared" si="116"/>
        <v>0</v>
      </c>
      <c r="S270" s="111">
        <f t="shared" si="116"/>
        <v>169.09700000000001</v>
      </c>
      <c r="T270" s="111">
        <f t="shared" si="116"/>
        <v>0</v>
      </c>
    </row>
    <row r="271" spans="1:21" s="60" customFormat="1" x14ac:dyDescent="0.2">
      <c r="A271" s="145"/>
      <c r="B271" s="145"/>
      <c r="C271" s="145"/>
      <c r="D271" s="61">
        <v>2021</v>
      </c>
      <c r="E271" s="62">
        <f>F271+G271+H271+I271</f>
        <v>0</v>
      </c>
      <c r="F271" s="62">
        <v>0</v>
      </c>
      <c r="G271" s="62">
        <v>0</v>
      </c>
      <c r="H271" s="62">
        <v>0</v>
      </c>
      <c r="I271" s="62">
        <v>0</v>
      </c>
      <c r="J271" s="147"/>
      <c r="K271" s="150"/>
      <c r="L271" s="150"/>
      <c r="M271" s="153"/>
      <c r="N271" s="227"/>
      <c r="O271" s="68">
        <v>2021</v>
      </c>
      <c r="P271" s="112"/>
      <c r="Q271" s="58">
        <v>0</v>
      </c>
      <c r="R271" s="58">
        <v>0</v>
      </c>
      <c r="S271" s="58">
        <v>0</v>
      </c>
      <c r="T271" s="58">
        <v>0</v>
      </c>
    </row>
    <row r="272" spans="1:21" s="60" customFormat="1" x14ac:dyDescent="0.2">
      <c r="A272" s="145"/>
      <c r="B272" s="145"/>
      <c r="C272" s="145"/>
      <c r="D272" s="61">
        <v>2022</v>
      </c>
      <c r="E272" s="62">
        <f t="shared" ref="E272:E275" si="117">F272+G272+H272+I272</f>
        <v>3379.1</v>
      </c>
      <c r="F272" s="62">
        <v>3210.1</v>
      </c>
      <c r="G272" s="62">
        <v>0</v>
      </c>
      <c r="H272" s="62">
        <v>169</v>
      </c>
      <c r="I272" s="62">
        <v>0</v>
      </c>
      <c r="J272" s="147"/>
      <c r="K272" s="150"/>
      <c r="L272" s="150"/>
      <c r="M272" s="153"/>
      <c r="N272" s="227"/>
      <c r="O272" s="68">
        <v>2022</v>
      </c>
      <c r="P272" s="112">
        <f t="shared" ref="P272" si="118">SUM(Q272:T272)</f>
        <v>3634.7470000000003</v>
      </c>
      <c r="Q272" s="112">
        <v>3465.65</v>
      </c>
      <c r="R272" s="66">
        <v>0</v>
      </c>
      <c r="S272" s="112">
        <v>169.09700000000001</v>
      </c>
      <c r="T272" s="66">
        <v>0</v>
      </c>
    </row>
    <row r="273" spans="1:20" s="60" customFormat="1" x14ac:dyDescent="0.2">
      <c r="A273" s="145"/>
      <c r="B273" s="145"/>
      <c r="C273" s="145"/>
      <c r="D273" s="61">
        <v>2023</v>
      </c>
      <c r="E273" s="62">
        <f t="shared" si="117"/>
        <v>0</v>
      </c>
      <c r="F273" s="62">
        <v>0</v>
      </c>
      <c r="G273" s="62">
        <v>0</v>
      </c>
      <c r="H273" s="62">
        <v>0</v>
      </c>
      <c r="I273" s="62">
        <v>0</v>
      </c>
      <c r="J273" s="147"/>
      <c r="K273" s="150"/>
      <c r="L273" s="150"/>
      <c r="M273" s="153"/>
      <c r="N273" s="227"/>
      <c r="O273" s="68">
        <v>2023</v>
      </c>
      <c r="P273" s="112"/>
      <c r="Q273" s="112"/>
      <c r="R273" s="112"/>
      <c r="S273" s="112"/>
      <c r="T273" s="120"/>
    </row>
    <row r="274" spans="1:20" s="60" customFormat="1" ht="17.25" customHeight="1" x14ac:dyDescent="0.2">
      <c r="A274" s="145"/>
      <c r="B274" s="145"/>
      <c r="C274" s="145"/>
      <c r="D274" s="61">
        <v>2024</v>
      </c>
      <c r="E274" s="62">
        <f t="shared" si="117"/>
        <v>0</v>
      </c>
      <c r="F274" s="62">
        <v>0</v>
      </c>
      <c r="G274" s="62">
        <v>0</v>
      </c>
      <c r="H274" s="62">
        <v>0</v>
      </c>
      <c r="I274" s="62">
        <v>0</v>
      </c>
      <c r="J274" s="147"/>
      <c r="K274" s="150"/>
      <c r="L274" s="150"/>
      <c r="M274" s="153"/>
      <c r="N274" s="227"/>
      <c r="O274" s="68">
        <v>2024</v>
      </c>
      <c r="P274" s="112"/>
      <c r="Q274" s="112"/>
      <c r="R274" s="112"/>
      <c r="S274" s="112"/>
      <c r="T274" s="120"/>
    </row>
    <row r="275" spans="1:20" s="60" customFormat="1" ht="60.75" customHeight="1" x14ac:dyDescent="0.2">
      <c r="A275" s="146"/>
      <c r="B275" s="146"/>
      <c r="C275" s="146"/>
      <c r="D275" s="61">
        <v>2025</v>
      </c>
      <c r="E275" s="62">
        <f t="shared" si="117"/>
        <v>0</v>
      </c>
      <c r="F275" s="62">
        <v>0</v>
      </c>
      <c r="G275" s="62">
        <v>0</v>
      </c>
      <c r="H275" s="62">
        <v>0</v>
      </c>
      <c r="I275" s="62">
        <v>0</v>
      </c>
      <c r="J275" s="149"/>
      <c r="K275" s="151"/>
      <c r="L275" s="151"/>
      <c r="M275" s="154"/>
      <c r="N275" s="169"/>
      <c r="O275" s="68">
        <v>2025</v>
      </c>
      <c r="P275" s="112"/>
      <c r="Q275" s="112"/>
      <c r="R275" s="112"/>
      <c r="S275" s="112"/>
      <c r="T275" s="120"/>
    </row>
    <row r="276" spans="1:20" ht="100.5" customHeight="1" x14ac:dyDescent="0.2">
      <c r="A276" s="200" t="s">
        <v>177</v>
      </c>
      <c r="B276" s="194" t="s">
        <v>262</v>
      </c>
      <c r="C276" s="195" t="s">
        <v>64</v>
      </c>
      <c r="D276" s="19" t="s">
        <v>3</v>
      </c>
      <c r="E276" s="20">
        <f>SUM(E277:E281)</f>
        <v>120000</v>
      </c>
      <c r="F276" s="20">
        <f>SUM(F277:F281)</f>
        <v>45000</v>
      </c>
      <c r="G276" s="20">
        <f>SUM(G277:G281)</f>
        <v>60000</v>
      </c>
      <c r="H276" s="20">
        <f>SUM(H277:H281)</f>
        <v>3000</v>
      </c>
      <c r="I276" s="20">
        <f>SUM(I277:I281)</f>
        <v>12000</v>
      </c>
      <c r="J276" s="194" t="s">
        <v>263</v>
      </c>
      <c r="K276" s="195" t="s">
        <v>108</v>
      </c>
      <c r="L276" s="195" t="s">
        <v>124</v>
      </c>
      <c r="M276" s="213" t="s">
        <v>330</v>
      </c>
      <c r="N276" s="228" t="s">
        <v>392</v>
      </c>
      <c r="O276" s="22" t="s">
        <v>3</v>
      </c>
      <c r="P276" s="23">
        <f>SUM(P277:P281)</f>
        <v>0</v>
      </c>
      <c r="Q276" s="23">
        <f t="shared" ref="Q276:T276" si="119">SUM(Q277:Q281)</f>
        <v>0</v>
      </c>
      <c r="R276" s="23">
        <f t="shared" si="119"/>
        <v>0</v>
      </c>
      <c r="S276" s="23">
        <f t="shared" si="119"/>
        <v>0</v>
      </c>
      <c r="T276" s="23">
        <f t="shared" si="119"/>
        <v>0</v>
      </c>
    </row>
    <row r="277" spans="1:20" x14ac:dyDescent="0.2">
      <c r="A277" s="192"/>
      <c r="B277" s="192"/>
      <c r="C277" s="192"/>
      <c r="D277" s="19">
        <v>2021</v>
      </c>
      <c r="E277" s="20">
        <f t="shared" ref="E277:E293" si="120">SUM(F277:I277)</f>
        <v>0</v>
      </c>
      <c r="F277" s="20">
        <v>0</v>
      </c>
      <c r="G277" s="20">
        <v>0</v>
      </c>
      <c r="H277" s="20">
        <v>0</v>
      </c>
      <c r="I277" s="20">
        <v>0</v>
      </c>
      <c r="J277" s="196"/>
      <c r="K277" s="198"/>
      <c r="L277" s="198"/>
      <c r="M277" s="157"/>
      <c r="N277" s="229"/>
      <c r="O277" s="22">
        <v>2021</v>
      </c>
      <c r="P277" s="18">
        <f t="shared" si="101"/>
        <v>0</v>
      </c>
      <c r="Q277" s="18">
        <v>0</v>
      </c>
      <c r="R277" s="18">
        <v>0</v>
      </c>
      <c r="S277" s="18">
        <v>0</v>
      </c>
      <c r="T277" s="18">
        <v>0</v>
      </c>
    </row>
    <row r="278" spans="1:20" x14ac:dyDescent="0.2">
      <c r="A278" s="192"/>
      <c r="B278" s="192"/>
      <c r="C278" s="192"/>
      <c r="D278" s="19">
        <v>2022</v>
      </c>
      <c r="E278" s="20">
        <f t="shared" si="120"/>
        <v>0</v>
      </c>
      <c r="F278" s="20">
        <v>0</v>
      </c>
      <c r="G278" s="20">
        <v>0</v>
      </c>
      <c r="H278" s="20">
        <v>0</v>
      </c>
      <c r="I278" s="20">
        <v>0</v>
      </c>
      <c r="J278" s="196"/>
      <c r="K278" s="198"/>
      <c r="L278" s="198"/>
      <c r="M278" s="157"/>
      <c r="N278" s="229"/>
      <c r="O278" s="22">
        <v>2022</v>
      </c>
      <c r="P278" s="18">
        <f t="shared" si="101"/>
        <v>0</v>
      </c>
      <c r="Q278" s="28">
        <v>0</v>
      </c>
      <c r="R278" s="38">
        <v>0</v>
      </c>
      <c r="S278" s="38">
        <v>0</v>
      </c>
      <c r="T278" s="38">
        <v>0</v>
      </c>
    </row>
    <row r="279" spans="1:20" x14ac:dyDescent="0.2">
      <c r="A279" s="192"/>
      <c r="B279" s="192"/>
      <c r="C279" s="192"/>
      <c r="D279" s="19">
        <v>2023</v>
      </c>
      <c r="E279" s="20">
        <f t="shared" si="120"/>
        <v>12000</v>
      </c>
      <c r="F279" s="20">
        <v>0</v>
      </c>
      <c r="G279" s="20">
        <v>0</v>
      </c>
      <c r="H279" s="20">
        <v>0</v>
      </c>
      <c r="I279" s="20">
        <v>12000</v>
      </c>
      <c r="J279" s="196"/>
      <c r="K279" s="198"/>
      <c r="L279" s="198"/>
      <c r="M279" s="157"/>
      <c r="N279" s="229"/>
      <c r="O279" s="22">
        <v>2023</v>
      </c>
      <c r="P279" s="18">
        <f t="shared" si="101"/>
        <v>0</v>
      </c>
      <c r="Q279" s="29"/>
      <c r="R279" s="29"/>
      <c r="S279" s="29"/>
      <c r="T279" s="30"/>
    </row>
    <row r="280" spans="1:20" ht="33.75" customHeight="1" x14ac:dyDescent="0.2">
      <c r="A280" s="192"/>
      <c r="B280" s="192"/>
      <c r="C280" s="192"/>
      <c r="D280" s="19">
        <v>2024</v>
      </c>
      <c r="E280" s="20">
        <f t="shared" si="120"/>
        <v>53000</v>
      </c>
      <c r="F280" s="20">
        <v>20000</v>
      </c>
      <c r="G280" s="20">
        <v>30000</v>
      </c>
      <c r="H280" s="20">
        <v>3000</v>
      </c>
      <c r="I280" s="20">
        <v>0</v>
      </c>
      <c r="J280" s="196"/>
      <c r="K280" s="198"/>
      <c r="L280" s="198"/>
      <c r="M280" s="157"/>
      <c r="N280" s="229"/>
      <c r="O280" s="22">
        <v>2024</v>
      </c>
      <c r="P280" s="18">
        <f t="shared" si="101"/>
        <v>0</v>
      </c>
      <c r="Q280" s="29"/>
      <c r="R280" s="29"/>
      <c r="S280" s="29"/>
      <c r="T280" s="30"/>
    </row>
    <row r="281" spans="1:20" ht="36.75" customHeight="1" x14ac:dyDescent="0.2">
      <c r="A281" s="193"/>
      <c r="B281" s="193"/>
      <c r="C281" s="193"/>
      <c r="D281" s="19">
        <v>2025</v>
      </c>
      <c r="E281" s="20">
        <f t="shared" si="120"/>
        <v>55000</v>
      </c>
      <c r="F281" s="20">
        <v>25000</v>
      </c>
      <c r="G281" s="20">
        <v>30000</v>
      </c>
      <c r="H281" s="20">
        <v>0</v>
      </c>
      <c r="I281" s="20">
        <v>0</v>
      </c>
      <c r="J281" s="197"/>
      <c r="K281" s="199"/>
      <c r="L281" s="199"/>
      <c r="M281" s="161"/>
      <c r="N281" s="230"/>
      <c r="O281" s="22">
        <v>2025</v>
      </c>
      <c r="P281" s="13">
        <f t="shared" si="101"/>
        <v>0</v>
      </c>
      <c r="Q281" s="16"/>
      <c r="R281" s="16"/>
      <c r="S281" s="16"/>
      <c r="T281" s="17"/>
    </row>
    <row r="282" spans="1:20" s="60" customFormat="1" ht="167.25" customHeight="1" x14ac:dyDescent="0.2">
      <c r="A282" s="177" t="s">
        <v>178</v>
      </c>
      <c r="B282" s="178" t="s">
        <v>264</v>
      </c>
      <c r="C282" s="179"/>
      <c r="D282" s="61" t="s">
        <v>3</v>
      </c>
      <c r="E282" s="62">
        <f>F282+G282+H282+I282</f>
        <v>17129.400000000001</v>
      </c>
      <c r="F282" s="62">
        <f>F283+F284+F285+F286+F287</f>
        <v>16272.9</v>
      </c>
      <c r="G282" s="62">
        <f t="shared" ref="G282:I282" si="121">G283+G284+G285+G286+G287</f>
        <v>0</v>
      </c>
      <c r="H282" s="62">
        <f t="shared" si="121"/>
        <v>856.5</v>
      </c>
      <c r="I282" s="62">
        <f t="shared" si="121"/>
        <v>0</v>
      </c>
      <c r="J282" s="178" t="s">
        <v>266</v>
      </c>
      <c r="K282" s="179" t="s">
        <v>108</v>
      </c>
      <c r="L282" s="179" t="s">
        <v>179</v>
      </c>
      <c r="M282" s="175" t="s">
        <v>265</v>
      </c>
      <c r="N282" s="226" t="s">
        <v>393</v>
      </c>
      <c r="O282" s="68" t="s">
        <v>3</v>
      </c>
      <c r="P282" s="71">
        <f>SUM(P283:P287)</f>
        <v>16616.099999999999</v>
      </c>
      <c r="Q282" s="71">
        <f t="shared" ref="Q282:T282" si="122">SUM(Q283:Q287)</f>
        <v>15785.3</v>
      </c>
      <c r="R282" s="71">
        <f t="shared" si="122"/>
        <v>0</v>
      </c>
      <c r="S282" s="71">
        <f t="shared" si="122"/>
        <v>830.8</v>
      </c>
      <c r="T282" s="71">
        <f t="shared" si="122"/>
        <v>0</v>
      </c>
    </row>
    <row r="283" spans="1:20" s="60" customFormat="1" x14ac:dyDescent="0.2">
      <c r="A283" s="145"/>
      <c r="B283" s="145"/>
      <c r="C283" s="145"/>
      <c r="D283" s="61">
        <v>2021</v>
      </c>
      <c r="E283" s="62">
        <f>F283+G283+H283+I283</f>
        <v>0</v>
      </c>
      <c r="F283" s="62">
        <v>0</v>
      </c>
      <c r="G283" s="62">
        <v>0</v>
      </c>
      <c r="H283" s="62">
        <v>0</v>
      </c>
      <c r="I283" s="62">
        <v>0</v>
      </c>
      <c r="J283" s="147"/>
      <c r="K283" s="150"/>
      <c r="L283" s="150"/>
      <c r="M283" s="153"/>
      <c r="N283" s="227"/>
      <c r="O283" s="68">
        <v>2021</v>
      </c>
      <c r="P283" s="58">
        <f t="shared" ref="P283" si="123">SUM(Q283:T283)</f>
        <v>0</v>
      </c>
      <c r="Q283" s="58">
        <v>0</v>
      </c>
      <c r="R283" s="58">
        <v>0</v>
      </c>
      <c r="S283" s="58">
        <v>0</v>
      </c>
      <c r="T283" s="58">
        <v>0</v>
      </c>
    </row>
    <row r="284" spans="1:20" s="60" customFormat="1" x14ac:dyDescent="0.2">
      <c r="A284" s="145"/>
      <c r="B284" s="145"/>
      <c r="C284" s="145"/>
      <c r="D284" s="61">
        <v>2022</v>
      </c>
      <c r="E284" s="62">
        <f t="shared" ref="E284:E287" si="124">F284+G284+H284+I284</f>
        <v>17129.400000000001</v>
      </c>
      <c r="F284" s="62">
        <v>16272.9</v>
      </c>
      <c r="G284" s="62">
        <v>0</v>
      </c>
      <c r="H284" s="62">
        <v>856.5</v>
      </c>
      <c r="I284" s="62">
        <v>0</v>
      </c>
      <c r="J284" s="147"/>
      <c r="K284" s="150"/>
      <c r="L284" s="150"/>
      <c r="M284" s="153"/>
      <c r="N284" s="227"/>
      <c r="O284" s="68">
        <v>2022</v>
      </c>
      <c r="P284" s="58">
        <f>SUM(Q284:T284)</f>
        <v>16616.099999999999</v>
      </c>
      <c r="Q284" s="121">
        <v>15785.3</v>
      </c>
      <c r="R284" s="66">
        <v>0</v>
      </c>
      <c r="S284" s="121">
        <v>830.8</v>
      </c>
      <c r="T284" s="66">
        <v>0</v>
      </c>
    </row>
    <row r="285" spans="1:20" s="60" customFormat="1" x14ac:dyDescent="0.2">
      <c r="A285" s="145"/>
      <c r="B285" s="145"/>
      <c r="C285" s="145"/>
      <c r="D285" s="61">
        <v>2023</v>
      </c>
      <c r="E285" s="62">
        <f t="shared" si="124"/>
        <v>0</v>
      </c>
      <c r="F285" s="62">
        <v>0</v>
      </c>
      <c r="G285" s="62">
        <v>0</v>
      </c>
      <c r="H285" s="62">
        <v>0</v>
      </c>
      <c r="I285" s="62">
        <v>0</v>
      </c>
      <c r="J285" s="147"/>
      <c r="K285" s="150"/>
      <c r="L285" s="150"/>
      <c r="M285" s="153"/>
      <c r="N285" s="227"/>
      <c r="O285" s="68">
        <v>2023</v>
      </c>
      <c r="P285" s="58">
        <f t="shared" ref="P285:T287" si="125">SUM(Q285:T285)</f>
        <v>0</v>
      </c>
      <c r="Q285" s="58">
        <f t="shared" si="125"/>
        <v>0</v>
      </c>
      <c r="R285" s="58">
        <f t="shared" si="125"/>
        <v>0</v>
      </c>
      <c r="S285" s="58">
        <f t="shared" si="125"/>
        <v>0</v>
      </c>
      <c r="T285" s="58">
        <f t="shared" si="125"/>
        <v>0</v>
      </c>
    </row>
    <row r="286" spans="1:20" s="60" customFormat="1" x14ac:dyDescent="0.2">
      <c r="A286" s="145"/>
      <c r="B286" s="145"/>
      <c r="C286" s="145"/>
      <c r="D286" s="61">
        <v>2024</v>
      </c>
      <c r="E286" s="62">
        <f t="shared" si="124"/>
        <v>0</v>
      </c>
      <c r="F286" s="62">
        <v>0</v>
      </c>
      <c r="G286" s="62">
        <v>0</v>
      </c>
      <c r="H286" s="62">
        <v>0</v>
      </c>
      <c r="I286" s="62">
        <v>0</v>
      </c>
      <c r="J286" s="147"/>
      <c r="K286" s="150"/>
      <c r="L286" s="150"/>
      <c r="M286" s="153"/>
      <c r="N286" s="227"/>
      <c r="O286" s="68">
        <v>2024</v>
      </c>
      <c r="P286" s="58">
        <f t="shared" si="125"/>
        <v>0</v>
      </c>
      <c r="Q286" s="58">
        <f t="shared" si="125"/>
        <v>0</v>
      </c>
      <c r="R286" s="58">
        <f t="shared" si="125"/>
        <v>0</v>
      </c>
      <c r="S286" s="58">
        <f t="shared" si="125"/>
        <v>0</v>
      </c>
      <c r="T286" s="58">
        <f t="shared" si="125"/>
        <v>0</v>
      </c>
    </row>
    <row r="287" spans="1:20" s="60" customFormat="1" ht="70.5" customHeight="1" x14ac:dyDescent="0.2">
      <c r="A287" s="146"/>
      <c r="B287" s="146"/>
      <c r="C287" s="146"/>
      <c r="D287" s="61">
        <v>2025</v>
      </c>
      <c r="E287" s="62">
        <f t="shared" si="124"/>
        <v>0</v>
      </c>
      <c r="F287" s="62">
        <v>0</v>
      </c>
      <c r="G287" s="62">
        <v>0</v>
      </c>
      <c r="H287" s="62">
        <v>0</v>
      </c>
      <c r="I287" s="62">
        <v>0</v>
      </c>
      <c r="J287" s="149"/>
      <c r="K287" s="151"/>
      <c r="L287" s="151"/>
      <c r="M287" s="154"/>
      <c r="N287" s="169"/>
      <c r="O287" s="68">
        <v>2025</v>
      </c>
      <c r="P287" s="58">
        <f t="shared" si="125"/>
        <v>0</v>
      </c>
      <c r="Q287" s="58">
        <f t="shared" si="125"/>
        <v>0</v>
      </c>
      <c r="R287" s="58">
        <f t="shared" si="125"/>
        <v>0</v>
      </c>
      <c r="S287" s="58">
        <f t="shared" si="125"/>
        <v>0</v>
      </c>
      <c r="T287" s="58">
        <f t="shared" si="125"/>
        <v>0</v>
      </c>
    </row>
    <row r="288" spans="1:20" s="60" customFormat="1" ht="38.25" customHeight="1" x14ac:dyDescent="0.2">
      <c r="A288" s="177" t="s">
        <v>180</v>
      </c>
      <c r="B288" s="178" t="s">
        <v>267</v>
      </c>
      <c r="C288" s="179" t="s">
        <v>66</v>
      </c>
      <c r="D288" s="61" t="s">
        <v>3</v>
      </c>
      <c r="E288" s="62">
        <f>SUM(E289:E293)</f>
        <v>60000</v>
      </c>
      <c r="F288" s="62">
        <f>SUM(F289:F293)</f>
        <v>13500</v>
      </c>
      <c r="G288" s="62">
        <f>SUM(G289:G293)</f>
        <v>30000</v>
      </c>
      <c r="H288" s="62">
        <f>SUM(H289:H293)</f>
        <v>1500</v>
      </c>
      <c r="I288" s="62">
        <f>SUM(I289:I293)</f>
        <v>15000</v>
      </c>
      <c r="J288" s="178" t="s">
        <v>269</v>
      </c>
      <c r="K288" s="179" t="s">
        <v>108</v>
      </c>
      <c r="L288" s="179" t="s">
        <v>124</v>
      </c>
      <c r="M288" s="175" t="s">
        <v>268</v>
      </c>
      <c r="N288" s="226" t="s">
        <v>394</v>
      </c>
      <c r="O288" s="68" t="s">
        <v>3</v>
      </c>
      <c r="P288" s="71">
        <f>SUM(P289:P293)</f>
        <v>0</v>
      </c>
      <c r="Q288" s="71">
        <f t="shared" ref="Q288:T288" si="126">SUM(Q289:Q293)</f>
        <v>0</v>
      </c>
      <c r="R288" s="71">
        <f t="shared" si="126"/>
        <v>0</v>
      </c>
      <c r="S288" s="71">
        <f t="shared" si="126"/>
        <v>0</v>
      </c>
      <c r="T288" s="71">
        <f t="shared" si="126"/>
        <v>0</v>
      </c>
    </row>
    <row r="289" spans="1:20" s="60" customFormat="1" ht="38.25" customHeight="1" x14ac:dyDescent="0.2">
      <c r="A289" s="145"/>
      <c r="B289" s="145"/>
      <c r="C289" s="145"/>
      <c r="D289" s="61">
        <v>2021</v>
      </c>
      <c r="E289" s="62">
        <f t="shared" si="120"/>
        <v>0</v>
      </c>
      <c r="F289" s="62">
        <v>0</v>
      </c>
      <c r="G289" s="62">
        <v>0</v>
      </c>
      <c r="H289" s="62">
        <v>0</v>
      </c>
      <c r="I289" s="62">
        <v>0</v>
      </c>
      <c r="J289" s="147"/>
      <c r="K289" s="150"/>
      <c r="L289" s="150"/>
      <c r="M289" s="153"/>
      <c r="N289" s="227"/>
      <c r="O289" s="68">
        <v>2021</v>
      </c>
      <c r="P289" s="58">
        <f t="shared" ref="P289:P293" si="127">SUM(Q289:T289)</f>
        <v>0</v>
      </c>
      <c r="Q289" s="58">
        <v>0</v>
      </c>
      <c r="R289" s="58">
        <v>0</v>
      </c>
      <c r="S289" s="58">
        <v>0</v>
      </c>
      <c r="T289" s="58">
        <v>0</v>
      </c>
    </row>
    <row r="290" spans="1:20" s="60" customFormat="1" ht="38.25" customHeight="1" x14ac:dyDescent="0.2">
      <c r="A290" s="145"/>
      <c r="B290" s="145"/>
      <c r="C290" s="145"/>
      <c r="D290" s="61">
        <v>2022</v>
      </c>
      <c r="E290" s="62">
        <f t="shared" si="120"/>
        <v>0</v>
      </c>
      <c r="F290" s="62">
        <v>0</v>
      </c>
      <c r="G290" s="62">
        <v>0</v>
      </c>
      <c r="H290" s="62">
        <v>0</v>
      </c>
      <c r="I290" s="62">
        <v>0</v>
      </c>
      <c r="J290" s="147"/>
      <c r="K290" s="150"/>
      <c r="L290" s="150"/>
      <c r="M290" s="153"/>
      <c r="N290" s="227"/>
      <c r="O290" s="68">
        <v>2022</v>
      </c>
      <c r="P290" s="65">
        <f t="shared" si="127"/>
        <v>0</v>
      </c>
      <c r="Q290" s="66">
        <v>0</v>
      </c>
      <c r="R290" s="66">
        <v>0</v>
      </c>
      <c r="S290" s="66">
        <v>0</v>
      </c>
      <c r="T290" s="66">
        <v>0</v>
      </c>
    </row>
    <row r="291" spans="1:20" s="60" customFormat="1" ht="38.25" customHeight="1" x14ac:dyDescent="0.2">
      <c r="A291" s="145"/>
      <c r="B291" s="145"/>
      <c r="C291" s="145"/>
      <c r="D291" s="61">
        <v>2023</v>
      </c>
      <c r="E291" s="62">
        <f t="shared" si="120"/>
        <v>0</v>
      </c>
      <c r="F291" s="62">
        <v>0</v>
      </c>
      <c r="G291" s="62">
        <v>0</v>
      </c>
      <c r="H291" s="62">
        <v>0</v>
      </c>
      <c r="I291" s="62">
        <v>0</v>
      </c>
      <c r="J291" s="147"/>
      <c r="K291" s="150"/>
      <c r="L291" s="150"/>
      <c r="M291" s="153"/>
      <c r="N291" s="227"/>
      <c r="O291" s="68">
        <v>2023</v>
      </c>
      <c r="P291" s="65">
        <f t="shared" si="127"/>
        <v>0</v>
      </c>
      <c r="Q291" s="86"/>
      <c r="R291" s="86"/>
      <c r="S291" s="86"/>
      <c r="T291" s="74"/>
    </row>
    <row r="292" spans="1:20" s="60" customFormat="1" ht="38.25" customHeight="1" x14ac:dyDescent="0.2">
      <c r="A292" s="145"/>
      <c r="B292" s="145"/>
      <c r="C292" s="145"/>
      <c r="D292" s="61">
        <v>2024</v>
      </c>
      <c r="E292" s="62">
        <f t="shared" si="120"/>
        <v>6000</v>
      </c>
      <c r="F292" s="62">
        <v>0</v>
      </c>
      <c r="G292" s="62">
        <v>0</v>
      </c>
      <c r="H292" s="62">
        <v>0</v>
      </c>
      <c r="I292" s="62">
        <v>6000</v>
      </c>
      <c r="J292" s="147"/>
      <c r="K292" s="150"/>
      <c r="L292" s="150"/>
      <c r="M292" s="153"/>
      <c r="N292" s="227"/>
      <c r="O292" s="68">
        <v>2024</v>
      </c>
      <c r="P292" s="65">
        <f t="shared" si="127"/>
        <v>0</v>
      </c>
      <c r="Q292" s="86"/>
      <c r="R292" s="86"/>
      <c r="S292" s="86"/>
      <c r="T292" s="74"/>
    </row>
    <row r="293" spans="1:20" s="60" customFormat="1" ht="38.25" customHeight="1" x14ac:dyDescent="0.2">
      <c r="A293" s="146"/>
      <c r="B293" s="146"/>
      <c r="C293" s="146"/>
      <c r="D293" s="61">
        <v>2025</v>
      </c>
      <c r="E293" s="62">
        <f t="shared" si="120"/>
        <v>54000</v>
      </c>
      <c r="F293" s="62">
        <v>13500</v>
      </c>
      <c r="G293" s="62">
        <v>30000</v>
      </c>
      <c r="H293" s="62">
        <v>1500</v>
      </c>
      <c r="I293" s="62">
        <v>9000</v>
      </c>
      <c r="J293" s="149"/>
      <c r="K293" s="151"/>
      <c r="L293" s="151"/>
      <c r="M293" s="154"/>
      <c r="N293" s="169"/>
      <c r="O293" s="68">
        <v>2025</v>
      </c>
      <c r="P293" s="65">
        <f t="shared" si="127"/>
        <v>0</v>
      </c>
      <c r="Q293" s="86"/>
      <c r="R293" s="86"/>
      <c r="S293" s="86"/>
      <c r="T293" s="74"/>
    </row>
    <row r="294" spans="1:20" s="60" customFormat="1" ht="127.5" customHeight="1" x14ac:dyDescent="0.2">
      <c r="A294" s="177" t="s">
        <v>181</v>
      </c>
      <c r="B294" s="186" t="s">
        <v>68</v>
      </c>
      <c r="C294" s="179">
        <v>2021</v>
      </c>
      <c r="D294" s="61" t="s">
        <v>3</v>
      </c>
      <c r="E294" s="62">
        <f>SUM(E295:E299)</f>
        <v>40864.699999999997</v>
      </c>
      <c r="F294" s="62">
        <f>SUM(F295:F299)</f>
        <v>16105.1</v>
      </c>
      <c r="G294" s="62">
        <f>SUM(G295:G299)</f>
        <v>24437.3</v>
      </c>
      <c r="H294" s="62">
        <f>SUM(H295:H299)</f>
        <v>322.3</v>
      </c>
      <c r="I294" s="62">
        <f>SUM(I295:I299)</f>
        <v>0</v>
      </c>
      <c r="J294" s="178" t="s">
        <v>270</v>
      </c>
      <c r="K294" s="179" t="s">
        <v>104</v>
      </c>
      <c r="L294" s="179" t="s">
        <v>104</v>
      </c>
      <c r="M294" s="175" t="s">
        <v>271</v>
      </c>
      <c r="N294" s="226" t="s">
        <v>395</v>
      </c>
      <c r="O294" s="68" t="s">
        <v>3</v>
      </c>
      <c r="P294" s="71">
        <f>SUM(P295:P299)</f>
        <v>47330.260000000009</v>
      </c>
      <c r="Q294" s="71">
        <f t="shared" ref="Q294:T294" si="128">SUM(Q295:Q299)</f>
        <v>22133.25</v>
      </c>
      <c r="R294" s="71">
        <f t="shared" si="128"/>
        <v>24560.1</v>
      </c>
      <c r="S294" s="71">
        <f t="shared" si="128"/>
        <v>636.91000000000008</v>
      </c>
      <c r="T294" s="71">
        <f t="shared" si="128"/>
        <v>0</v>
      </c>
    </row>
    <row r="295" spans="1:20" s="60" customFormat="1" x14ac:dyDescent="0.2">
      <c r="A295" s="145"/>
      <c r="B295" s="145"/>
      <c r="C295" s="145"/>
      <c r="D295" s="61">
        <v>2021</v>
      </c>
      <c r="E295" s="62">
        <f>F295+G295+H295+I295</f>
        <v>36352.5</v>
      </c>
      <c r="F295" s="62">
        <v>11818.5</v>
      </c>
      <c r="G295" s="62">
        <v>24437.3</v>
      </c>
      <c r="H295" s="62">
        <v>96.7</v>
      </c>
      <c r="I295" s="62">
        <v>0</v>
      </c>
      <c r="J295" s="147"/>
      <c r="K295" s="150"/>
      <c r="L295" s="150"/>
      <c r="M295" s="153"/>
      <c r="N295" s="227"/>
      <c r="O295" s="68">
        <v>2021</v>
      </c>
      <c r="P295" s="75">
        <f t="shared" ref="P295:S299" si="129">SUM(Q295:T295)</f>
        <v>42818.100000000006</v>
      </c>
      <c r="Q295" s="63">
        <v>17846.7</v>
      </c>
      <c r="R295" s="63">
        <v>24560.1</v>
      </c>
      <c r="S295" s="63">
        <v>411.3</v>
      </c>
      <c r="T295" s="64">
        <v>0</v>
      </c>
    </row>
    <row r="296" spans="1:20" s="60" customFormat="1" x14ac:dyDescent="0.2">
      <c r="A296" s="145"/>
      <c r="B296" s="145"/>
      <c r="C296" s="145"/>
      <c r="D296" s="61">
        <v>2022</v>
      </c>
      <c r="E296" s="62">
        <f>F296+G296+H296+I296</f>
        <v>4512.2000000000007</v>
      </c>
      <c r="F296" s="62">
        <v>4286.6000000000004</v>
      </c>
      <c r="G296" s="62">
        <v>0</v>
      </c>
      <c r="H296" s="62">
        <v>225.6</v>
      </c>
      <c r="I296" s="62">
        <v>0</v>
      </c>
      <c r="J296" s="147"/>
      <c r="K296" s="150"/>
      <c r="L296" s="150"/>
      <c r="M296" s="153"/>
      <c r="N296" s="227"/>
      <c r="O296" s="68">
        <v>2022</v>
      </c>
      <c r="P296" s="75">
        <f t="shared" si="129"/>
        <v>4512.16</v>
      </c>
      <c r="Q296" s="122">
        <v>4286.55</v>
      </c>
      <c r="R296" s="105">
        <v>0</v>
      </c>
      <c r="S296" s="105">
        <v>225.61</v>
      </c>
      <c r="T296" s="105">
        <v>0</v>
      </c>
    </row>
    <row r="297" spans="1:20" s="60" customFormat="1" x14ac:dyDescent="0.2">
      <c r="A297" s="145"/>
      <c r="B297" s="145"/>
      <c r="C297" s="145"/>
      <c r="D297" s="61">
        <v>2023</v>
      </c>
      <c r="E297" s="62">
        <f>F297+G297+H297+I297</f>
        <v>0</v>
      </c>
      <c r="F297" s="62">
        <v>0</v>
      </c>
      <c r="G297" s="62">
        <v>0</v>
      </c>
      <c r="H297" s="62">
        <v>0</v>
      </c>
      <c r="I297" s="62">
        <v>0</v>
      </c>
      <c r="J297" s="147"/>
      <c r="K297" s="150"/>
      <c r="L297" s="150"/>
      <c r="M297" s="153"/>
      <c r="N297" s="227"/>
      <c r="O297" s="68">
        <v>2023</v>
      </c>
      <c r="P297" s="75">
        <f t="shared" si="129"/>
        <v>0</v>
      </c>
      <c r="Q297" s="75">
        <f t="shared" ref="Q297" si="130">SUM(R297:U297)</f>
        <v>0</v>
      </c>
      <c r="R297" s="75">
        <f t="shared" ref="R297:T299" si="131">SUM(S297:V297)</f>
        <v>0</v>
      </c>
      <c r="S297" s="75">
        <f t="shared" si="131"/>
        <v>0</v>
      </c>
      <c r="T297" s="75">
        <f t="shared" si="131"/>
        <v>0</v>
      </c>
    </row>
    <row r="298" spans="1:20" s="60" customFormat="1" x14ac:dyDescent="0.2">
      <c r="A298" s="145"/>
      <c r="B298" s="145"/>
      <c r="C298" s="145"/>
      <c r="D298" s="61">
        <v>2024</v>
      </c>
      <c r="E298" s="62">
        <f>F298+G298+H298+I298</f>
        <v>0</v>
      </c>
      <c r="F298" s="62">
        <v>0</v>
      </c>
      <c r="G298" s="62">
        <v>0</v>
      </c>
      <c r="H298" s="62">
        <v>0</v>
      </c>
      <c r="I298" s="62">
        <v>0</v>
      </c>
      <c r="J298" s="147"/>
      <c r="K298" s="150"/>
      <c r="L298" s="150"/>
      <c r="M298" s="153"/>
      <c r="N298" s="227"/>
      <c r="O298" s="68">
        <v>2024</v>
      </c>
      <c r="P298" s="75">
        <f t="shared" si="129"/>
        <v>0</v>
      </c>
      <c r="Q298" s="75">
        <f t="shared" si="129"/>
        <v>0</v>
      </c>
      <c r="R298" s="75">
        <f t="shared" ref="R298:R299" si="132">SUM(S298:V298)</f>
        <v>0</v>
      </c>
      <c r="S298" s="75">
        <f t="shared" si="131"/>
        <v>0</v>
      </c>
      <c r="T298" s="75">
        <f t="shared" si="131"/>
        <v>0</v>
      </c>
    </row>
    <row r="299" spans="1:20" s="60" customFormat="1" ht="30" customHeight="1" x14ac:dyDescent="0.2">
      <c r="A299" s="145"/>
      <c r="B299" s="145"/>
      <c r="C299" s="145"/>
      <c r="D299" s="78">
        <v>2025</v>
      </c>
      <c r="E299" s="79">
        <f>F299+G299+H299+I299</f>
        <v>0</v>
      </c>
      <c r="F299" s="79">
        <v>0</v>
      </c>
      <c r="G299" s="79">
        <v>0</v>
      </c>
      <c r="H299" s="79">
        <v>0</v>
      </c>
      <c r="I299" s="79">
        <v>0</v>
      </c>
      <c r="J299" s="147"/>
      <c r="K299" s="150"/>
      <c r="L299" s="150"/>
      <c r="M299" s="153"/>
      <c r="N299" s="227"/>
      <c r="O299" s="92">
        <v>2025</v>
      </c>
      <c r="P299" s="75">
        <f t="shared" si="129"/>
        <v>0</v>
      </c>
      <c r="Q299" s="75">
        <f t="shared" si="129"/>
        <v>0</v>
      </c>
      <c r="R299" s="75">
        <f t="shared" si="132"/>
        <v>0</v>
      </c>
      <c r="S299" s="75">
        <f t="shared" si="129"/>
        <v>0</v>
      </c>
      <c r="T299" s="75">
        <f t="shared" si="131"/>
        <v>0</v>
      </c>
    </row>
    <row r="300" spans="1:20" x14ac:dyDescent="0.2">
      <c r="A300" s="24" t="s">
        <v>69</v>
      </c>
      <c r="B300" s="221" t="s">
        <v>70</v>
      </c>
      <c r="C300" s="142"/>
      <c r="D300" s="142"/>
      <c r="E300" s="142"/>
      <c r="F300" s="142"/>
      <c r="G300" s="142"/>
      <c r="H300" s="142"/>
      <c r="I300" s="142"/>
      <c r="J300" s="142"/>
      <c r="K300" s="142"/>
      <c r="L300" s="142"/>
      <c r="M300" s="142"/>
      <c r="N300" s="219"/>
      <c r="O300" s="219"/>
      <c r="P300" s="219"/>
      <c r="Q300" s="219"/>
      <c r="R300" s="219"/>
      <c r="S300" s="219"/>
      <c r="T300" s="219"/>
    </row>
    <row r="301" spans="1:20" s="60" customFormat="1" ht="195.75" customHeight="1" x14ac:dyDescent="0.2">
      <c r="A301" s="144" t="s">
        <v>71</v>
      </c>
      <c r="B301" s="147" t="s">
        <v>272</v>
      </c>
      <c r="C301" s="148" t="s">
        <v>200</v>
      </c>
      <c r="D301" s="55" t="s">
        <v>3</v>
      </c>
      <c r="E301" s="56">
        <f>SUM(E302:E306)</f>
        <v>15000</v>
      </c>
      <c r="F301" s="56">
        <f>SUM(F302:F306)</f>
        <v>0</v>
      </c>
      <c r="G301" s="56">
        <f>SUM(G302:G306)</f>
        <v>0</v>
      </c>
      <c r="H301" s="56">
        <f>SUM(H302:H306)</f>
        <v>0</v>
      </c>
      <c r="I301" s="56">
        <f>SUM(I302:I306)</f>
        <v>15000</v>
      </c>
      <c r="J301" s="147" t="s">
        <v>273</v>
      </c>
      <c r="K301" s="148" t="s">
        <v>106</v>
      </c>
      <c r="L301" s="148" t="s">
        <v>104</v>
      </c>
      <c r="M301" s="152" t="s">
        <v>274</v>
      </c>
      <c r="N301" s="244" t="s">
        <v>396</v>
      </c>
      <c r="O301" s="68" t="s">
        <v>3</v>
      </c>
      <c r="P301" s="71">
        <f>SUM(P302:P306)</f>
        <v>0</v>
      </c>
      <c r="Q301" s="71">
        <f t="shared" ref="Q301:T301" si="133">SUM(Q302:Q306)</f>
        <v>0</v>
      </c>
      <c r="R301" s="71">
        <f t="shared" si="133"/>
        <v>0</v>
      </c>
      <c r="S301" s="71">
        <f t="shared" si="133"/>
        <v>0</v>
      </c>
      <c r="T301" s="71">
        <f t="shared" si="133"/>
        <v>0</v>
      </c>
    </row>
    <row r="302" spans="1:20" s="60" customFormat="1" x14ac:dyDescent="0.2">
      <c r="A302" s="145"/>
      <c r="B302" s="145"/>
      <c r="C302" s="145"/>
      <c r="D302" s="61">
        <v>2021</v>
      </c>
      <c r="E302" s="62">
        <f t="shared" ref="E302:E318" si="134">SUM(F302:I302)</f>
        <v>0</v>
      </c>
      <c r="F302" s="62">
        <v>0</v>
      </c>
      <c r="G302" s="62">
        <v>0</v>
      </c>
      <c r="H302" s="62">
        <v>0</v>
      </c>
      <c r="I302" s="62">
        <v>0</v>
      </c>
      <c r="J302" s="147"/>
      <c r="K302" s="150"/>
      <c r="L302" s="150"/>
      <c r="M302" s="153"/>
      <c r="N302" s="245"/>
      <c r="O302" s="68">
        <v>2021</v>
      </c>
      <c r="P302" s="58">
        <f t="shared" ref="P302:P306" si="135">SUM(Q302:T302)</f>
        <v>0</v>
      </c>
      <c r="Q302" s="58">
        <v>0</v>
      </c>
      <c r="R302" s="58">
        <v>0</v>
      </c>
      <c r="S302" s="58">
        <v>0</v>
      </c>
      <c r="T302" s="58">
        <v>0</v>
      </c>
    </row>
    <row r="303" spans="1:20" s="60" customFormat="1" ht="123.75" x14ac:dyDescent="0.2">
      <c r="A303" s="145"/>
      <c r="B303" s="145"/>
      <c r="C303" s="145"/>
      <c r="D303" s="61">
        <v>2022</v>
      </c>
      <c r="E303" s="62">
        <f t="shared" si="134"/>
        <v>7500</v>
      </c>
      <c r="F303" s="62">
        <v>0</v>
      </c>
      <c r="G303" s="62">
        <v>0</v>
      </c>
      <c r="H303" s="62">
        <v>0</v>
      </c>
      <c r="I303" s="62">
        <v>7500</v>
      </c>
      <c r="J303" s="147"/>
      <c r="K303" s="150"/>
      <c r="L303" s="150"/>
      <c r="M303" s="153"/>
      <c r="N303" s="245"/>
      <c r="O303" s="68">
        <v>2022</v>
      </c>
      <c r="P303" s="58">
        <f t="shared" si="135"/>
        <v>0</v>
      </c>
      <c r="Q303" s="58">
        <f t="shared" ref="Q303" si="136">SUM(R303:U303)</f>
        <v>0</v>
      </c>
      <c r="R303" s="66">
        <v>0</v>
      </c>
      <c r="S303" s="58">
        <f t="shared" ref="S303" si="137">SUM(T303:W303)</f>
        <v>0</v>
      </c>
      <c r="T303" s="123" t="s">
        <v>332</v>
      </c>
    </row>
    <row r="304" spans="1:20" s="60" customFormat="1" x14ac:dyDescent="0.2">
      <c r="A304" s="145"/>
      <c r="B304" s="145"/>
      <c r="C304" s="145"/>
      <c r="D304" s="61">
        <v>2023</v>
      </c>
      <c r="E304" s="62">
        <f t="shared" si="134"/>
        <v>7500</v>
      </c>
      <c r="F304" s="62">
        <v>0</v>
      </c>
      <c r="G304" s="62">
        <v>0</v>
      </c>
      <c r="H304" s="62">
        <v>0</v>
      </c>
      <c r="I304" s="62">
        <v>7500</v>
      </c>
      <c r="J304" s="147"/>
      <c r="K304" s="150"/>
      <c r="L304" s="150"/>
      <c r="M304" s="153"/>
      <c r="N304" s="245"/>
      <c r="O304" s="68">
        <v>2023</v>
      </c>
      <c r="P304" s="58">
        <f t="shared" si="135"/>
        <v>0</v>
      </c>
      <c r="Q304" s="118"/>
      <c r="R304" s="118"/>
      <c r="S304" s="118"/>
      <c r="T304" s="119"/>
    </row>
    <row r="305" spans="1:20" s="60" customFormat="1" x14ac:dyDescent="0.2">
      <c r="A305" s="145"/>
      <c r="B305" s="145"/>
      <c r="C305" s="145"/>
      <c r="D305" s="61">
        <v>2024</v>
      </c>
      <c r="E305" s="62">
        <f t="shared" si="134"/>
        <v>0</v>
      </c>
      <c r="F305" s="62">
        <v>0</v>
      </c>
      <c r="G305" s="62">
        <v>0</v>
      </c>
      <c r="H305" s="62">
        <v>0</v>
      </c>
      <c r="I305" s="62">
        <v>0</v>
      </c>
      <c r="J305" s="147"/>
      <c r="K305" s="150"/>
      <c r="L305" s="150"/>
      <c r="M305" s="153"/>
      <c r="N305" s="245"/>
      <c r="O305" s="68">
        <v>2024</v>
      </c>
      <c r="P305" s="58">
        <f t="shared" si="135"/>
        <v>0</v>
      </c>
      <c r="Q305" s="118"/>
      <c r="R305" s="118"/>
      <c r="S305" s="118"/>
      <c r="T305" s="119"/>
    </row>
    <row r="306" spans="1:20" s="60" customFormat="1" ht="58.5" customHeight="1" x14ac:dyDescent="0.2">
      <c r="A306" s="146"/>
      <c r="B306" s="146"/>
      <c r="C306" s="146"/>
      <c r="D306" s="61">
        <v>2025</v>
      </c>
      <c r="E306" s="62">
        <f t="shared" si="134"/>
        <v>0</v>
      </c>
      <c r="F306" s="62">
        <v>0</v>
      </c>
      <c r="G306" s="62">
        <v>0</v>
      </c>
      <c r="H306" s="62">
        <v>0</v>
      </c>
      <c r="I306" s="62">
        <v>0</v>
      </c>
      <c r="J306" s="149"/>
      <c r="K306" s="151"/>
      <c r="L306" s="151"/>
      <c r="M306" s="154"/>
      <c r="N306" s="246"/>
      <c r="O306" s="92">
        <v>2025</v>
      </c>
      <c r="P306" s="124">
        <f t="shared" si="135"/>
        <v>0</v>
      </c>
      <c r="Q306" s="118"/>
      <c r="R306" s="118"/>
      <c r="S306" s="118"/>
      <c r="T306" s="119"/>
    </row>
    <row r="307" spans="1:20" s="60" customFormat="1" ht="90" customHeight="1" x14ac:dyDescent="0.2">
      <c r="A307" s="177" t="s">
        <v>72</v>
      </c>
      <c r="B307" s="178" t="s">
        <v>275</v>
      </c>
      <c r="C307" s="179" t="s">
        <v>73</v>
      </c>
      <c r="D307" s="61" t="s">
        <v>3</v>
      </c>
      <c r="E307" s="62">
        <f>SUM(E308:E312)</f>
        <v>15000</v>
      </c>
      <c r="F307" s="62">
        <f>SUM(F308:F312)</f>
        <v>0</v>
      </c>
      <c r="G307" s="62">
        <f>SUM(G308:G312)</f>
        <v>0</v>
      </c>
      <c r="H307" s="62">
        <f>SUM(H308:H312)</f>
        <v>0</v>
      </c>
      <c r="I307" s="62">
        <f>SUM(I308:I312)</f>
        <v>15000</v>
      </c>
      <c r="J307" s="178" t="s">
        <v>276</v>
      </c>
      <c r="K307" s="179" t="s">
        <v>106</v>
      </c>
      <c r="L307" s="179" t="s">
        <v>104</v>
      </c>
      <c r="M307" s="175" t="s">
        <v>274</v>
      </c>
      <c r="N307" s="244" t="s">
        <v>397</v>
      </c>
      <c r="O307" s="68" t="s">
        <v>3</v>
      </c>
      <c r="P307" s="71">
        <f ca="1">SUM(P308:P312)</f>
        <v>0</v>
      </c>
      <c r="Q307" s="71">
        <f t="shared" ref="Q307:T307" si="138">SUM(Q308:Q312)</f>
        <v>0</v>
      </c>
      <c r="R307" s="71">
        <f t="shared" si="138"/>
        <v>0</v>
      </c>
      <c r="S307" s="71">
        <f t="shared" si="138"/>
        <v>0</v>
      </c>
      <c r="T307" s="71">
        <f t="shared" si="138"/>
        <v>0</v>
      </c>
    </row>
    <row r="308" spans="1:20" s="60" customFormat="1" x14ac:dyDescent="0.2">
      <c r="A308" s="145"/>
      <c r="B308" s="145"/>
      <c r="C308" s="145"/>
      <c r="D308" s="61">
        <v>2021</v>
      </c>
      <c r="E308" s="62">
        <f t="shared" si="134"/>
        <v>0</v>
      </c>
      <c r="F308" s="62">
        <v>0</v>
      </c>
      <c r="G308" s="62">
        <v>0</v>
      </c>
      <c r="H308" s="62">
        <v>0</v>
      </c>
      <c r="I308" s="62">
        <v>0</v>
      </c>
      <c r="J308" s="147"/>
      <c r="K308" s="150"/>
      <c r="L308" s="150"/>
      <c r="M308" s="153"/>
      <c r="N308" s="245"/>
      <c r="O308" s="68">
        <v>2021</v>
      </c>
      <c r="P308" s="58">
        <f ca="1">SUM(M308:P308)</f>
        <v>0</v>
      </c>
      <c r="Q308" s="58">
        <v>0</v>
      </c>
      <c r="R308" s="58">
        <v>0</v>
      </c>
      <c r="S308" s="58">
        <v>0</v>
      </c>
      <c r="T308" s="58">
        <v>0</v>
      </c>
    </row>
    <row r="309" spans="1:20" s="60" customFormat="1" x14ac:dyDescent="0.2">
      <c r="A309" s="145"/>
      <c r="B309" s="145"/>
      <c r="C309" s="145"/>
      <c r="D309" s="61">
        <v>2022</v>
      </c>
      <c r="E309" s="62">
        <f t="shared" si="134"/>
        <v>0</v>
      </c>
      <c r="F309" s="62">
        <v>0</v>
      </c>
      <c r="G309" s="62">
        <v>0</v>
      </c>
      <c r="H309" s="62">
        <v>0</v>
      </c>
      <c r="I309" s="62">
        <v>0</v>
      </c>
      <c r="J309" s="147"/>
      <c r="K309" s="150"/>
      <c r="L309" s="150"/>
      <c r="M309" s="153"/>
      <c r="N309" s="245"/>
      <c r="O309" s="68">
        <v>2022</v>
      </c>
      <c r="P309" s="58">
        <f t="shared" ref="P309:P312" si="139">SUM(Q309:T309)</f>
        <v>0</v>
      </c>
      <c r="Q309" s="58">
        <f t="shared" ref="Q309" si="140">SUM(R309:U309)</f>
        <v>0</v>
      </c>
      <c r="R309" s="58">
        <f t="shared" ref="R309" si="141">SUM(S309:V309)</f>
        <v>0</v>
      </c>
      <c r="S309" s="58">
        <f t="shared" ref="S309" si="142">SUM(T309:W309)</f>
        <v>0</v>
      </c>
      <c r="T309" s="58">
        <f t="shared" ref="T309" si="143">SUM(U309:X309)</f>
        <v>0</v>
      </c>
    </row>
    <row r="310" spans="1:20" s="60" customFormat="1" x14ac:dyDescent="0.2">
      <c r="A310" s="145"/>
      <c r="B310" s="145"/>
      <c r="C310" s="145"/>
      <c r="D310" s="61">
        <v>2023</v>
      </c>
      <c r="E310" s="62">
        <f t="shared" si="134"/>
        <v>7500</v>
      </c>
      <c r="F310" s="62">
        <v>0</v>
      </c>
      <c r="G310" s="62">
        <v>0</v>
      </c>
      <c r="H310" s="62">
        <v>0</v>
      </c>
      <c r="I310" s="62">
        <v>7500</v>
      </c>
      <c r="J310" s="147"/>
      <c r="K310" s="150"/>
      <c r="L310" s="150"/>
      <c r="M310" s="153"/>
      <c r="N310" s="245"/>
      <c r="O310" s="68">
        <v>2023</v>
      </c>
      <c r="P310" s="58">
        <f t="shared" si="139"/>
        <v>0</v>
      </c>
      <c r="Q310" s="118"/>
      <c r="R310" s="118"/>
      <c r="S310" s="118"/>
      <c r="T310" s="119"/>
    </row>
    <row r="311" spans="1:20" s="60" customFormat="1" x14ac:dyDescent="0.2">
      <c r="A311" s="145"/>
      <c r="B311" s="145"/>
      <c r="C311" s="145"/>
      <c r="D311" s="61">
        <v>2024</v>
      </c>
      <c r="E311" s="62">
        <f t="shared" si="134"/>
        <v>7500</v>
      </c>
      <c r="F311" s="62">
        <v>0</v>
      </c>
      <c r="G311" s="62">
        <v>0</v>
      </c>
      <c r="H311" s="62">
        <v>0</v>
      </c>
      <c r="I311" s="62">
        <v>7500</v>
      </c>
      <c r="J311" s="147"/>
      <c r="K311" s="150"/>
      <c r="L311" s="150"/>
      <c r="M311" s="153"/>
      <c r="N311" s="245"/>
      <c r="O311" s="68">
        <v>2024</v>
      </c>
      <c r="P311" s="58">
        <f t="shared" si="139"/>
        <v>0</v>
      </c>
      <c r="Q311" s="118"/>
      <c r="R311" s="118"/>
      <c r="S311" s="118"/>
      <c r="T311" s="119"/>
    </row>
    <row r="312" spans="1:20" s="60" customFormat="1" ht="28.5" customHeight="1" x14ac:dyDescent="0.2">
      <c r="A312" s="146"/>
      <c r="B312" s="146"/>
      <c r="C312" s="146"/>
      <c r="D312" s="61">
        <v>2025</v>
      </c>
      <c r="E312" s="62">
        <f t="shared" si="134"/>
        <v>0</v>
      </c>
      <c r="F312" s="62">
        <v>0</v>
      </c>
      <c r="G312" s="62">
        <v>0</v>
      </c>
      <c r="H312" s="62">
        <v>0</v>
      </c>
      <c r="I312" s="62">
        <v>0</v>
      </c>
      <c r="J312" s="149"/>
      <c r="K312" s="151"/>
      <c r="L312" s="151"/>
      <c r="M312" s="154"/>
      <c r="N312" s="246"/>
      <c r="O312" s="92">
        <v>2025</v>
      </c>
      <c r="P312" s="124">
        <f t="shared" si="139"/>
        <v>0</v>
      </c>
      <c r="Q312" s="118"/>
      <c r="R312" s="118"/>
      <c r="S312" s="118"/>
      <c r="T312" s="119"/>
    </row>
    <row r="313" spans="1:20" s="60" customFormat="1" ht="88.5" customHeight="1" x14ac:dyDescent="0.2">
      <c r="A313" s="177" t="s">
        <v>74</v>
      </c>
      <c r="B313" s="178" t="s">
        <v>277</v>
      </c>
      <c r="C313" s="179" t="s">
        <v>9</v>
      </c>
      <c r="D313" s="61" t="s">
        <v>3</v>
      </c>
      <c r="E313" s="62">
        <f>SUM(E314:E318)</f>
        <v>160000</v>
      </c>
      <c r="F313" s="62">
        <f>SUM(F314:F318)</f>
        <v>0</v>
      </c>
      <c r="G313" s="62">
        <f>SUM(G314:G318)</f>
        <v>0</v>
      </c>
      <c r="H313" s="62">
        <f>SUM(H314:H318)</f>
        <v>0</v>
      </c>
      <c r="I313" s="62">
        <f>SUM(I314:I318)</f>
        <v>160000</v>
      </c>
      <c r="J313" s="178" t="s">
        <v>278</v>
      </c>
      <c r="K313" s="179" t="s">
        <v>106</v>
      </c>
      <c r="L313" s="179" t="s">
        <v>104</v>
      </c>
      <c r="M313" s="175" t="s">
        <v>279</v>
      </c>
      <c r="N313" s="254" t="s">
        <v>398</v>
      </c>
      <c r="O313" s="68" t="s">
        <v>3</v>
      </c>
      <c r="P313" s="71">
        <f>SUM(P314:P318)</f>
        <v>38200</v>
      </c>
      <c r="Q313" s="71">
        <f t="shared" ref="Q313:T313" si="144">SUM(Q314:Q318)</f>
        <v>0</v>
      </c>
      <c r="R313" s="71">
        <f t="shared" si="144"/>
        <v>0</v>
      </c>
      <c r="S313" s="71">
        <f t="shared" si="144"/>
        <v>0</v>
      </c>
      <c r="T313" s="71">
        <f t="shared" si="144"/>
        <v>38200</v>
      </c>
    </row>
    <row r="314" spans="1:20" s="60" customFormat="1" x14ac:dyDescent="0.2">
      <c r="A314" s="145"/>
      <c r="B314" s="145"/>
      <c r="C314" s="145"/>
      <c r="D314" s="61">
        <v>2021</v>
      </c>
      <c r="E314" s="62">
        <f t="shared" si="134"/>
        <v>40000</v>
      </c>
      <c r="F314" s="62">
        <v>0</v>
      </c>
      <c r="G314" s="62">
        <v>0</v>
      </c>
      <c r="H314" s="62">
        <v>0</v>
      </c>
      <c r="I314" s="62">
        <v>40000</v>
      </c>
      <c r="J314" s="147"/>
      <c r="K314" s="150"/>
      <c r="L314" s="150"/>
      <c r="M314" s="153"/>
      <c r="N314" s="255"/>
      <c r="O314" s="68">
        <v>2021</v>
      </c>
      <c r="P314" s="58">
        <f>SUM(Q314:T314)</f>
        <v>38200</v>
      </c>
      <c r="Q314" s="75">
        <v>0</v>
      </c>
      <c r="R314" s="75">
        <v>0</v>
      </c>
      <c r="S314" s="75">
        <v>0</v>
      </c>
      <c r="T314" s="75">
        <v>38200</v>
      </c>
    </row>
    <row r="315" spans="1:20" s="60" customFormat="1" x14ac:dyDescent="0.2">
      <c r="A315" s="145"/>
      <c r="B315" s="145"/>
      <c r="C315" s="145"/>
      <c r="D315" s="61">
        <v>2022</v>
      </c>
      <c r="E315" s="62">
        <f t="shared" si="134"/>
        <v>0</v>
      </c>
      <c r="F315" s="62">
        <v>0</v>
      </c>
      <c r="G315" s="62">
        <v>0</v>
      </c>
      <c r="H315" s="62">
        <v>0</v>
      </c>
      <c r="I315" s="62">
        <v>0</v>
      </c>
      <c r="J315" s="147"/>
      <c r="K315" s="150"/>
      <c r="L315" s="150"/>
      <c r="M315" s="153"/>
      <c r="N315" s="255"/>
      <c r="O315" s="68">
        <v>2022</v>
      </c>
      <c r="P315" s="75">
        <v>0</v>
      </c>
      <c r="Q315" s="75">
        <v>0</v>
      </c>
      <c r="R315" s="75">
        <v>0</v>
      </c>
      <c r="S315" s="75">
        <v>0</v>
      </c>
      <c r="T315" s="64">
        <v>0</v>
      </c>
    </row>
    <row r="316" spans="1:20" s="60" customFormat="1" x14ac:dyDescent="0.2">
      <c r="A316" s="145"/>
      <c r="B316" s="145"/>
      <c r="C316" s="145"/>
      <c r="D316" s="61">
        <v>2023</v>
      </c>
      <c r="E316" s="62">
        <f t="shared" si="134"/>
        <v>40000</v>
      </c>
      <c r="F316" s="62">
        <v>0</v>
      </c>
      <c r="G316" s="62">
        <v>0</v>
      </c>
      <c r="H316" s="62">
        <v>0</v>
      </c>
      <c r="I316" s="62">
        <v>40000</v>
      </c>
      <c r="J316" s="147"/>
      <c r="K316" s="150"/>
      <c r="L316" s="150"/>
      <c r="M316" s="153"/>
      <c r="N316" s="255"/>
      <c r="O316" s="68">
        <v>2023</v>
      </c>
      <c r="P316" s="58">
        <f t="shared" ref="P316:P318" si="145">SUM(Q316:T316)</f>
        <v>0</v>
      </c>
      <c r="Q316" s="118"/>
      <c r="R316" s="118"/>
      <c r="S316" s="118"/>
      <c r="T316" s="119"/>
    </row>
    <row r="317" spans="1:20" s="60" customFormat="1" x14ac:dyDescent="0.2">
      <c r="A317" s="145"/>
      <c r="B317" s="145"/>
      <c r="C317" s="145"/>
      <c r="D317" s="61">
        <v>2024</v>
      </c>
      <c r="E317" s="62">
        <f t="shared" si="134"/>
        <v>40000</v>
      </c>
      <c r="F317" s="62">
        <v>0</v>
      </c>
      <c r="G317" s="62">
        <v>0</v>
      </c>
      <c r="H317" s="62">
        <v>0</v>
      </c>
      <c r="I317" s="62">
        <v>40000</v>
      </c>
      <c r="J317" s="147"/>
      <c r="K317" s="150"/>
      <c r="L317" s="150"/>
      <c r="M317" s="153"/>
      <c r="N317" s="255"/>
      <c r="O317" s="68">
        <v>2024</v>
      </c>
      <c r="P317" s="58">
        <f t="shared" si="145"/>
        <v>0</v>
      </c>
      <c r="Q317" s="118"/>
      <c r="R317" s="118"/>
      <c r="S317" s="118"/>
      <c r="T317" s="119"/>
    </row>
    <row r="318" spans="1:20" s="60" customFormat="1" ht="45" customHeight="1" x14ac:dyDescent="0.2">
      <c r="A318" s="146"/>
      <c r="B318" s="146"/>
      <c r="C318" s="146"/>
      <c r="D318" s="61">
        <v>2025</v>
      </c>
      <c r="E318" s="62">
        <f t="shared" si="134"/>
        <v>40000</v>
      </c>
      <c r="F318" s="62">
        <v>0</v>
      </c>
      <c r="G318" s="62">
        <v>0</v>
      </c>
      <c r="H318" s="62">
        <v>0</v>
      </c>
      <c r="I318" s="62">
        <v>40000</v>
      </c>
      <c r="J318" s="149"/>
      <c r="K318" s="151"/>
      <c r="L318" s="151"/>
      <c r="M318" s="154"/>
      <c r="N318" s="256"/>
      <c r="O318" s="92">
        <v>2025</v>
      </c>
      <c r="P318" s="124">
        <f t="shared" si="145"/>
        <v>0</v>
      </c>
      <c r="Q318" s="118"/>
      <c r="R318" s="118"/>
      <c r="S318" s="118"/>
      <c r="T318" s="119"/>
    </row>
    <row r="319" spans="1:20" s="60" customFormat="1" ht="60" customHeight="1" x14ac:dyDescent="0.2">
      <c r="A319" s="177" t="s">
        <v>76</v>
      </c>
      <c r="B319" s="186" t="s">
        <v>280</v>
      </c>
      <c r="C319" s="179">
        <v>2021</v>
      </c>
      <c r="D319" s="61" t="s">
        <v>3</v>
      </c>
      <c r="E319" s="62">
        <f>SUM(E320:E324)</f>
        <v>51379.9</v>
      </c>
      <c r="F319" s="62">
        <f>SUM(F320:F324)</f>
        <v>15028.5</v>
      </c>
      <c r="G319" s="62">
        <f>SUM(G320:G324)</f>
        <v>36351.4</v>
      </c>
      <c r="H319" s="62">
        <f>SUM(H320:H324)</f>
        <v>0</v>
      </c>
      <c r="I319" s="62">
        <f>SUM(I320:I324)</f>
        <v>0</v>
      </c>
      <c r="J319" s="178" t="s">
        <v>281</v>
      </c>
      <c r="K319" s="179" t="s">
        <v>104</v>
      </c>
      <c r="L319" s="179" t="s">
        <v>104</v>
      </c>
      <c r="M319" s="175" t="s">
        <v>271</v>
      </c>
      <c r="N319" s="226" t="s">
        <v>399</v>
      </c>
      <c r="O319" s="68" t="s">
        <v>3</v>
      </c>
      <c r="P319" s="71">
        <f>SUM(P320:P324)</f>
        <v>51379.880000000005</v>
      </c>
      <c r="Q319" s="71">
        <f t="shared" ref="Q319:T319" si="146">SUM(Q320:Q324)</f>
        <v>15028.47</v>
      </c>
      <c r="R319" s="71">
        <f t="shared" si="146"/>
        <v>36351.410000000003</v>
      </c>
      <c r="S319" s="71">
        <f t="shared" si="146"/>
        <v>0</v>
      </c>
      <c r="T319" s="71">
        <f t="shared" si="146"/>
        <v>0</v>
      </c>
    </row>
    <row r="320" spans="1:20" s="60" customFormat="1" x14ac:dyDescent="0.2">
      <c r="A320" s="145"/>
      <c r="B320" s="145"/>
      <c r="C320" s="145"/>
      <c r="D320" s="61">
        <v>2021</v>
      </c>
      <c r="E320" s="62">
        <f>F320+G320+H320+I320</f>
        <v>51379.9</v>
      </c>
      <c r="F320" s="62">
        <v>15028.5</v>
      </c>
      <c r="G320" s="62">
        <v>36351.4</v>
      </c>
      <c r="H320" s="62">
        <v>0</v>
      </c>
      <c r="I320" s="62">
        <v>0</v>
      </c>
      <c r="J320" s="147"/>
      <c r="K320" s="150"/>
      <c r="L320" s="150"/>
      <c r="M320" s="153"/>
      <c r="N320" s="227"/>
      <c r="O320" s="68">
        <v>2021</v>
      </c>
      <c r="P320" s="58">
        <f t="shared" ref="P320:P324" si="147">SUM(Q320:T320)</f>
        <v>51379.880000000005</v>
      </c>
      <c r="Q320" s="103">
        <v>15028.47</v>
      </c>
      <c r="R320" s="103">
        <v>36351.410000000003</v>
      </c>
      <c r="S320" s="58">
        <v>0</v>
      </c>
      <c r="T320" s="58">
        <v>0</v>
      </c>
    </row>
    <row r="321" spans="1:20" s="60" customFormat="1" x14ac:dyDescent="0.2">
      <c r="A321" s="145"/>
      <c r="B321" s="145"/>
      <c r="C321" s="145"/>
      <c r="D321" s="61">
        <v>2022</v>
      </c>
      <c r="E321" s="62">
        <f>F321+G321+H321+I321</f>
        <v>0</v>
      </c>
      <c r="F321" s="62">
        <v>0</v>
      </c>
      <c r="G321" s="62">
        <v>0</v>
      </c>
      <c r="H321" s="62">
        <v>0</v>
      </c>
      <c r="I321" s="62">
        <v>0</v>
      </c>
      <c r="J321" s="147"/>
      <c r="K321" s="150"/>
      <c r="L321" s="150"/>
      <c r="M321" s="153"/>
      <c r="N321" s="227"/>
      <c r="O321" s="68">
        <v>2022</v>
      </c>
      <c r="P321" s="58">
        <f t="shared" si="147"/>
        <v>0</v>
      </c>
      <c r="Q321" s="66">
        <v>0</v>
      </c>
      <c r="R321" s="66">
        <v>0</v>
      </c>
      <c r="S321" s="66">
        <v>0</v>
      </c>
      <c r="T321" s="66">
        <v>0</v>
      </c>
    </row>
    <row r="322" spans="1:20" s="60" customFormat="1" x14ac:dyDescent="0.2">
      <c r="A322" s="145"/>
      <c r="B322" s="145"/>
      <c r="C322" s="145"/>
      <c r="D322" s="61">
        <v>2023</v>
      </c>
      <c r="E322" s="62">
        <f>F322+G322+H322+I322</f>
        <v>0</v>
      </c>
      <c r="F322" s="62">
        <v>0</v>
      </c>
      <c r="G322" s="62">
        <v>0</v>
      </c>
      <c r="H322" s="62">
        <v>0</v>
      </c>
      <c r="I322" s="62">
        <v>0</v>
      </c>
      <c r="J322" s="147"/>
      <c r="K322" s="150"/>
      <c r="L322" s="150"/>
      <c r="M322" s="153"/>
      <c r="N322" s="227"/>
      <c r="O322" s="68">
        <v>2023</v>
      </c>
      <c r="P322" s="58">
        <f t="shared" si="147"/>
        <v>0</v>
      </c>
      <c r="Q322" s="125"/>
      <c r="R322" s="125"/>
      <c r="S322" s="125"/>
      <c r="T322" s="126"/>
    </row>
    <row r="323" spans="1:20" s="60" customFormat="1" ht="21" customHeight="1" x14ac:dyDescent="0.2">
      <c r="A323" s="145"/>
      <c r="B323" s="145"/>
      <c r="C323" s="145"/>
      <c r="D323" s="61">
        <v>2024</v>
      </c>
      <c r="E323" s="62">
        <f>F323+G323+H323+I323</f>
        <v>0</v>
      </c>
      <c r="F323" s="62">
        <v>0</v>
      </c>
      <c r="G323" s="62">
        <v>0</v>
      </c>
      <c r="H323" s="62">
        <v>0</v>
      </c>
      <c r="I323" s="62">
        <v>0</v>
      </c>
      <c r="J323" s="147"/>
      <c r="K323" s="150"/>
      <c r="L323" s="150"/>
      <c r="M323" s="153"/>
      <c r="N323" s="227"/>
      <c r="O323" s="68">
        <v>2024</v>
      </c>
      <c r="P323" s="58">
        <f t="shared" si="147"/>
        <v>0</v>
      </c>
      <c r="Q323" s="125"/>
      <c r="R323" s="125"/>
      <c r="S323" s="125"/>
      <c r="T323" s="126"/>
    </row>
    <row r="324" spans="1:20" s="60" customFormat="1" ht="104.25" customHeight="1" x14ac:dyDescent="0.2">
      <c r="A324" s="146"/>
      <c r="B324" s="146"/>
      <c r="C324" s="146"/>
      <c r="D324" s="61">
        <v>2025</v>
      </c>
      <c r="E324" s="62">
        <f>F324+G324+H324+I324</f>
        <v>0</v>
      </c>
      <c r="F324" s="62">
        <v>0</v>
      </c>
      <c r="G324" s="62">
        <v>0</v>
      </c>
      <c r="H324" s="62">
        <v>0</v>
      </c>
      <c r="I324" s="62">
        <v>0</v>
      </c>
      <c r="J324" s="149"/>
      <c r="K324" s="151"/>
      <c r="L324" s="151"/>
      <c r="M324" s="154"/>
      <c r="N324" s="169"/>
      <c r="O324" s="92">
        <v>2025</v>
      </c>
      <c r="P324" s="127">
        <f t="shared" si="147"/>
        <v>0</v>
      </c>
      <c r="Q324" s="125"/>
      <c r="R324" s="125"/>
      <c r="S324" s="125"/>
      <c r="T324" s="126"/>
    </row>
    <row r="325" spans="1:20" s="60" customFormat="1" ht="160.5" customHeight="1" x14ac:dyDescent="0.2">
      <c r="A325" s="177" t="s">
        <v>77</v>
      </c>
      <c r="B325" s="186" t="s">
        <v>201</v>
      </c>
      <c r="C325" s="179">
        <v>2021</v>
      </c>
      <c r="D325" s="61" t="s">
        <v>3</v>
      </c>
      <c r="E325" s="62">
        <f>SUM(E326:E330)</f>
        <v>19293.8</v>
      </c>
      <c r="F325" s="62">
        <f>SUM(F326:F330)</f>
        <v>19293.8</v>
      </c>
      <c r="G325" s="62">
        <f>SUM(G326:G330)</f>
        <v>0</v>
      </c>
      <c r="H325" s="62">
        <f>SUM(H326:H330)</f>
        <v>0</v>
      </c>
      <c r="I325" s="62">
        <f>SUM(I326:I330)</f>
        <v>0</v>
      </c>
      <c r="J325" s="178" t="s">
        <v>282</v>
      </c>
      <c r="K325" s="179" t="s">
        <v>104</v>
      </c>
      <c r="L325" s="179" t="s">
        <v>104</v>
      </c>
      <c r="M325" s="175" t="s">
        <v>283</v>
      </c>
      <c r="N325" s="226" t="s">
        <v>400</v>
      </c>
      <c r="O325" s="68" t="s">
        <v>3</v>
      </c>
      <c r="P325" s="71">
        <f>SUM(P326:P330)</f>
        <v>19293.75</v>
      </c>
      <c r="Q325" s="71">
        <f t="shared" ref="Q325:T325" si="148">SUM(Q326:Q330)</f>
        <v>19293.75</v>
      </c>
      <c r="R325" s="71">
        <f t="shared" si="148"/>
        <v>0</v>
      </c>
      <c r="S325" s="71">
        <f t="shared" si="148"/>
        <v>0</v>
      </c>
      <c r="T325" s="71">
        <f t="shared" si="148"/>
        <v>0</v>
      </c>
    </row>
    <row r="326" spans="1:20" s="60" customFormat="1" x14ac:dyDescent="0.2">
      <c r="A326" s="145"/>
      <c r="B326" s="145"/>
      <c r="C326" s="145"/>
      <c r="D326" s="61">
        <v>2021</v>
      </c>
      <c r="E326" s="62">
        <f>F326+G326+H326+I326</f>
        <v>19293.8</v>
      </c>
      <c r="F326" s="62">
        <v>19293.8</v>
      </c>
      <c r="G326" s="62">
        <v>0</v>
      </c>
      <c r="H326" s="62">
        <v>0</v>
      </c>
      <c r="I326" s="62">
        <v>0</v>
      </c>
      <c r="J326" s="147"/>
      <c r="K326" s="150"/>
      <c r="L326" s="150"/>
      <c r="M326" s="153"/>
      <c r="N326" s="227"/>
      <c r="O326" s="68">
        <v>2021</v>
      </c>
      <c r="P326" s="75">
        <f t="shared" ref="P326:P330" si="149">SUM(Q326:T326)</f>
        <v>19293.75</v>
      </c>
      <c r="Q326" s="103">
        <v>19293.75</v>
      </c>
      <c r="R326" s="58">
        <v>0</v>
      </c>
      <c r="S326" s="58">
        <v>0</v>
      </c>
      <c r="T326" s="58">
        <v>0</v>
      </c>
    </row>
    <row r="327" spans="1:20" s="60" customFormat="1" x14ac:dyDescent="0.2">
      <c r="A327" s="145"/>
      <c r="B327" s="145"/>
      <c r="C327" s="145"/>
      <c r="D327" s="61">
        <v>2022</v>
      </c>
      <c r="E327" s="62">
        <f>F327+G327+H327+I327</f>
        <v>0</v>
      </c>
      <c r="F327" s="62">
        <v>0</v>
      </c>
      <c r="G327" s="62">
        <v>0</v>
      </c>
      <c r="H327" s="62">
        <v>0</v>
      </c>
      <c r="I327" s="62">
        <v>0</v>
      </c>
      <c r="J327" s="147"/>
      <c r="K327" s="150"/>
      <c r="L327" s="150"/>
      <c r="M327" s="153"/>
      <c r="N327" s="227"/>
      <c r="O327" s="68">
        <v>2022</v>
      </c>
      <c r="P327" s="75">
        <f t="shared" si="149"/>
        <v>0</v>
      </c>
      <c r="Q327" s="66">
        <v>0</v>
      </c>
      <c r="R327" s="66">
        <v>0</v>
      </c>
      <c r="S327" s="66">
        <v>0</v>
      </c>
      <c r="T327" s="66">
        <v>0</v>
      </c>
    </row>
    <row r="328" spans="1:20" s="60" customFormat="1" x14ac:dyDescent="0.2">
      <c r="A328" s="145"/>
      <c r="B328" s="145"/>
      <c r="C328" s="145"/>
      <c r="D328" s="61">
        <v>2023</v>
      </c>
      <c r="E328" s="62">
        <f>F328+G328+H328+I328</f>
        <v>0</v>
      </c>
      <c r="F328" s="62">
        <v>0</v>
      </c>
      <c r="G328" s="62">
        <v>0</v>
      </c>
      <c r="H328" s="62">
        <v>0</v>
      </c>
      <c r="I328" s="62">
        <v>0</v>
      </c>
      <c r="J328" s="147"/>
      <c r="K328" s="150"/>
      <c r="L328" s="150"/>
      <c r="M328" s="153"/>
      <c r="N328" s="227"/>
      <c r="O328" s="68">
        <v>2023</v>
      </c>
      <c r="P328" s="75">
        <f t="shared" si="149"/>
        <v>0</v>
      </c>
      <c r="Q328" s="128"/>
      <c r="R328" s="128"/>
      <c r="S328" s="128"/>
      <c r="T328" s="129"/>
    </row>
    <row r="329" spans="1:20" s="60" customFormat="1" x14ac:dyDescent="0.2">
      <c r="A329" s="145"/>
      <c r="B329" s="145"/>
      <c r="C329" s="145"/>
      <c r="D329" s="61">
        <v>2024</v>
      </c>
      <c r="E329" s="62">
        <f>F329+G329+H329+I329</f>
        <v>0</v>
      </c>
      <c r="F329" s="62">
        <v>0</v>
      </c>
      <c r="G329" s="62">
        <v>0</v>
      </c>
      <c r="H329" s="62">
        <v>0</v>
      </c>
      <c r="I329" s="62">
        <v>0</v>
      </c>
      <c r="J329" s="147"/>
      <c r="K329" s="150"/>
      <c r="L329" s="150"/>
      <c r="M329" s="153"/>
      <c r="N329" s="227"/>
      <c r="O329" s="68">
        <v>2024</v>
      </c>
      <c r="P329" s="75">
        <f t="shared" si="149"/>
        <v>0</v>
      </c>
      <c r="Q329" s="128"/>
      <c r="R329" s="128"/>
      <c r="S329" s="128"/>
      <c r="T329" s="129"/>
    </row>
    <row r="330" spans="1:20" s="60" customFormat="1" ht="30.75" customHeight="1" x14ac:dyDescent="0.2">
      <c r="A330" s="146"/>
      <c r="B330" s="146"/>
      <c r="C330" s="146"/>
      <c r="D330" s="61">
        <v>2025</v>
      </c>
      <c r="E330" s="62">
        <f>F330+G330+H330+I330</f>
        <v>0</v>
      </c>
      <c r="F330" s="62">
        <v>0</v>
      </c>
      <c r="G330" s="62">
        <v>0</v>
      </c>
      <c r="H330" s="62">
        <v>0</v>
      </c>
      <c r="I330" s="62">
        <v>0</v>
      </c>
      <c r="J330" s="149"/>
      <c r="K330" s="151"/>
      <c r="L330" s="151"/>
      <c r="M330" s="154"/>
      <c r="N330" s="169"/>
      <c r="O330" s="92">
        <v>2025</v>
      </c>
      <c r="P330" s="130">
        <f t="shared" si="149"/>
        <v>0</v>
      </c>
      <c r="Q330" s="128"/>
      <c r="R330" s="128"/>
      <c r="S330" s="128"/>
      <c r="T330" s="129"/>
    </row>
    <row r="331" spans="1:20" ht="85.5" customHeight="1" x14ac:dyDescent="0.2">
      <c r="A331" s="200" t="s">
        <v>78</v>
      </c>
      <c r="B331" s="202" t="s">
        <v>284</v>
      </c>
      <c r="C331" s="195" t="s">
        <v>79</v>
      </c>
      <c r="D331" s="19" t="s">
        <v>3</v>
      </c>
      <c r="E331" s="20">
        <f>SUM(E332:E336)</f>
        <v>498000</v>
      </c>
      <c r="F331" s="20">
        <f>SUM(F332:F336)</f>
        <v>0</v>
      </c>
      <c r="G331" s="20">
        <f>SUM(G332:G336)</f>
        <v>233000</v>
      </c>
      <c r="H331" s="20">
        <f>SUM(H332:H336)</f>
        <v>3000</v>
      </c>
      <c r="I331" s="20">
        <f>SUM(I332:I336)</f>
        <v>262000</v>
      </c>
      <c r="J331" s="194" t="s">
        <v>285</v>
      </c>
      <c r="K331" s="195" t="s">
        <v>108</v>
      </c>
      <c r="L331" s="195" t="s">
        <v>110</v>
      </c>
      <c r="M331" s="213" t="s">
        <v>286</v>
      </c>
      <c r="N331" s="228" t="s">
        <v>401</v>
      </c>
      <c r="O331" s="22" t="s">
        <v>3</v>
      </c>
      <c r="P331" s="23">
        <f>SUM(P332:P336)</f>
        <v>0</v>
      </c>
      <c r="Q331" s="23">
        <f t="shared" ref="Q331:T331" si="150">SUM(Q332:Q336)</f>
        <v>0</v>
      </c>
      <c r="R331" s="23">
        <f t="shared" si="150"/>
        <v>0</v>
      </c>
      <c r="S331" s="23">
        <f t="shared" si="150"/>
        <v>0</v>
      </c>
      <c r="T331" s="23">
        <f t="shared" si="150"/>
        <v>0</v>
      </c>
    </row>
    <row r="332" spans="1:20" x14ac:dyDescent="0.2">
      <c r="A332" s="192"/>
      <c r="B332" s="192"/>
      <c r="C332" s="192"/>
      <c r="D332" s="19">
        <v>2021</v>
      </c>
      <c r="E332" s="20">
        <f t="shared" ref="E332:E348" si="151">SUM(F332:I332)</f>
        <v>0</v>
      </c>
      <c r="F332" s="20">
        <v>0</v>
      </c>
      <c r="G332" s="20">
        <v>0</v>
      </c>
      <c r="H332" s="20">
        <v>0</v>
      </c>
      <c r="I332" s="20">
        <v>0</v>
      </c>
      <c r="J332" s="196"/>
      <c r="K332" s="198"/>
      <c r="L332" s="198"/>
      <c r="M332" s="157"/>
      <c r="N332" s="229"/>
      <c r="O332" s="22">
        <v>2021</v>
      </c>
      <c r="P332" s="18">
        <f t="shared" ref="P332:P336" si="152">SUM(Q332:T332)</f>
        <v>0</v>
      </c>
      <c r="Q332" s="18">
        <v>0</v>
      </c>
      <c r="R332" s="18">
        <v>0</v>
      </c>
      <c r="S332" s="18">
        <v>0</v>
      </c>
      <c r="T332" s="18">
        <v>0</v>
      </c>
    </row>
    <row r="333" spans="1:20" ht="24.75" customHeight="1" x14ac:dyDescent="0.2">
      <c r="A333" s="192"/>
      <c r="B333" s="192"/>
      <c r="C333" s="192"/>
      <c r="D333" s="19">
        <v>2022</v>
      </c>
      <c r="E333" s="20">
        <f t="shared" si="151"/>
        <v>50000</v>
      </c>
      <c r="F333" s="20">
        <v>0</v>
      </c>
      <c r="G333" s="20">
        <v>15000</v>
      </c>
      <c r="H333" s="20">
        <v>3000</v>
      </c>
      <c r="I333" s="20">
        <v>32000</v>
      </c>
      <c r="J333" s="196"/>
      <c r="K333" s="198"/>
      <c r="L333" s="198"/>
      <c r="M333" s="157"/>
      <c r="N333" s="229"/>
      <c r="O333" s="22">
        <v>2022</v>
      </c>
      <c r="P333" s="18">
        <f t="shared" si="152"/>
        <v>0</v>
      </c>
      <c r="Q333" s="38">
        <v>0</v>
      </c>
      <c r="R333" s="38">
        <v>0</v>
      </c>
      <c r="S333" s="38">
        <v>0</v>
      </c>
      <c r="T333" s="38">
        <v>0</v>
      </c>
    </row>
    <row r="334" spans="1:20" ht="28.5" customHeight="1" x14ac:dyDescent="0.2">
      <c r="A334" s="192"/>
      <c r="B334" s="192"/>
      <c r="C334" s="192"/>
      <c r="D334" s="19">
        <v>2023</v>
      </c>
      <c r="E334" s="20">
        <f t="shared" si="151"/>
        <v>372000</v>
      </c>
      <c r="F334" s="20">
        <v>0</v>
      </c>
      <c r="G334" s="20">
        <v>180000</v>
      </c>
      <c r="H334" s="20">
        <v>0</v>
      </c>
      <c r="I334" s="20">
        <v>192000</v>
      </c>
      <c r="J334" s="196"/>
      <c r="K334" s="198"/>
      <c r="L334" s="198"/>
      <c r="M334" s="157"/>
      <c r="N334" s="229"/>
      <c r="O334" s="22">
        <v>2023</v>
      </c>
      <c r="P334" s="18">
        <f t="shared" si="152"/>
        <v>0</v>
      </c>
      <c r="Q334" s="29"/>
      <c r="R334" s="29"/>
      <c r="S334" s="29"/>
      <c r="T334" s="30"/>
    </row>
    <row r="335" spans="1:20" ht="38.25" customHeight="1" x14ac:dyDescent="0.2">
      <c r="A335" s="192"/>
      <c r="B335" s="192"/>
      <c r="C335" s="192"/>
      <c r="D335" s="19">
        <v>2024</v>
      </c>
      <c r="E335" s="20">
        <f t="shared" si="151"/>
        <v>38000</v>
      </c>
      <c r="F335" s="20">
        <v>0</v>
      </c>
      <c r="G335" s="20">
        <v>19000</v>
      </c>
      <c r="H335" s="20">
        <v>0</v>
      </c>
      <c r="I335" s="20">
        <v>19000</v>
      </c>
      <c r="J335" s="196"/>
      <c r="K335" s="198"/>
      <c r="L335" s="198"/>
      <c r="M335" s="157"/>
      <c r="N335" s="229"/>
      <c r="O335" s="22">
        <v>2024</v>
      </c>
      <c r="P335" s="18">
        <f t="shared" si="152"/>
        <v>0</v>
      </c>
      <c r="Q335" s="29"/>
      <c r="R335" s="29"/>
      <c r="S335" s="29"/>
      <c r="T335" s="30"/>
    </row>
    <row r="336" spans="1:20" ht="38.25" customHeight="1" x14ac:dyDescent="0.2">
      <c r="A336" s="193"/>
      <c r="B336" s="193"/>
      <c r="C336" s="193"/>
      <c r="D336" s="19">
        <v>2025</v>
      </c>
      <c r="E336" s="20">
        <f t="shared" si="151"/>
        <v>38000</v>
      </c>
      <c r="F336" s="20">
        <v>0</v>
      </c>
      <c r="G336" s="20">
        <v>19000</v>
      </c>
      <c r="H336" s="20">
        <v>0</v>
      </c>
      <c r="I336" s="20">
        <v>19000</v>
      </c>
      <c r="J336" s="197"/>
      <c r="K336" s="199"/>
      <c r="L336" s="199"/>
      <c r="M336" s="161"/>
      <c r="N336" s="230"/>
      <c r="O336" s="25">
        <v>2025</v>
      </c>
      <c r="P336" s="31">
        <f t="shared" si="152"/>
        <v>0</v>
      </c>
      <c r="Q336" s="29"/>
      <c r="R336" s="29"/>
      <c r="S336" s="29"/>
      <c r="T336" s="30"/>
    </row>
    <row r="337" spans="1:20" ht="22.5" customHeight="1" x14ac:dyDescent="0.2">
      <c r="A337" s="200" t="s">
        <v>80</v>
      </c>
      <c r="B337" s="202" t="s">
        <v>287</v>
      </c>
      <c r="C337" s="195" t="s">
        <v>79</v>
      </c>
      <c r="D337" s="19" t="s">
        <v>3</v>
      </c>
      <c r="E337" s="20">
        <f>SUM(E338:E342)</f>
        <v>300000</v>
      </c>
      <c r="F337" s="20">
        <f>SUM(F338:F342)</f>
        <v>0</v>
      </c>
      <c r="G337" s="20">
        <f>SUM(G338:G342)</f>
        <v>220000</v>
      </c>
      <c r="H337" s="20">
        <f>SUM(H338:H342)</f>
        <v>1500</v>
      </c>
      <c r="I337" s="20">
        <f>SUM(I338:I342)</f>
        <v>78500</v>
      </c>
      <c r="J337" s="194" t="s">
        <v>288</v>
      </c>
      <c r="K337" s="195" t="s">
        <v>108</v>
      </c>
      <c r="L337" s="195" t="s">
        <v>110</v>
      </c>
      <c r="M337" s="213" t="s">
        <v>289</v>
      </c>
      <c r="N337" s="228" t="s">
        <v>402</v>
      </c>
      <c r="O337" s="22" t="s">
        <v>3</v>
      </c>
      <c r="P337" s="23">
        <f>SUM(P338:P342)</f>
        <v>0</v>
      </c>
      <c r="Q337" s="23">
        <f t="shared" ref="Q337:T337" si="153">SUM(Q338:Q342)</f>
        <v>0</v>
      </c>
      <c r="R337" s="23">
        <f t="shared" si="153"/>
        <v>0</v>
      </c>
      <c r="S337" s="23">
        <f t="shared" si="153"/>
        <v>0</v>
      </c>
      <c r="T337" s="23">
        <f t="shared" si="153"/>
        <v>0</v>
      </c>
    </row>
    <row r="338" spans="1:20" ht="20.25" customHeight="1" x14ac:dyDescent="0.2">
      <c r="A338" s="192"/>
      <c r="B338" s="192"/>
      <c r="C338" s="192"/>
      <c r="D338" s="19">
        <v>2021</v>
      </c>
      <c r="E338" s="20">
        <f t="shared" si="151"/>
        <v>0</v>
      </c>
      <c r="F338" s="20">
        <v>0</v>
      </c>
      <c r="G338" s="20">
        <v>0</v>
      </c>
      <c r="H338" s="20">
        <v>0</v>
      </c>
      <c r="I338" s="20">
        <v>0</v>
      </c>
      <c r="J338" s="196"/>
      <c r="K338" s="198"/>
      <c r="L338" s="198"/>
      <c r="M338" s="157"/>
      <c r="N338" s="229"/>
      <c r="O338" s="22">
        <v>2021</v>
      </c>
      <c r="P338" s="18">
        <f t="shared" ref="P338:P342" si="154">SUM(Q338:T338)</f>
        <v>0</v>
      </c>
      <c r="Q338" s="18">
        <v>0</v>
      </c>
      <c r="R338" s="18">
        <v>0</v>
      </c>
      <c r="S338" s="18">
        <v>0</v>
      </c>
      <c r="T338" s="18">
        <v>0</v>
      </c>
    </row>
    <row r="339" spans="1:20" ht="23.25" customHeight="1" x14ac:dyDescent="0.2">
      <c r="A339" s="192"/>
      <c r="B339" s="192"/>
      <c r="C339" s="192"/>
      <c r="D339" s="19">
        <v>2022</v>
      </c>
      <c r="E339" s="20">
        <f t="shared" si="151"/>
        <v>11000</v>
      </c>
      <c r="F339" s="20">
        <v>0</v>
      </c>
      <c r="G339" s="20">
        <v>0</v>
      </c>
      <c r="H339" s="20">
        <v>1500</v>
      </c>
      <c r="I339" s="20">
        <v>9500</v>
      </c>
      <c r="J339" s="196"/>
      <c r="K339" s="198"/>
      <c r="L339" s="198"/>
      <c r="M339" s="157"/>
      <c r="N339" s="229"/>
      <c r="O339" s="22">
        <v>2022</v>
      </c>
      <c r="P339" s="18">
        <f t="shared" si="154"/>
        <v>0</v>
      </c>
      <c r="Q339" s="38">
        <v>0</v>
      </c>
      <c r="R339" s="38">
        <v>0</v>
      </c>
      <c r="S339" s="38">
        <v>0</v>
      </c>
      <c r="T339" s="38">
        <v>0</v>
      </c>
    </row>
    <row r="340" spans="1:20" ht="31.5" customHeight="1" x14ac:dyDescent="0.2">
      <c r="A340" s="192"/>
      <c r="B340" s="192"/>
      <c r="C340" s="192"/>
      <c r="D340" s="19">
        <v>2023</v>
      </c>
      <c r="E340" s="20">
        <f t="shared" si="151"/>
        <v>110000</v>
      </c>
      <c r="F340" s="20">
        <v>0</v>
      </c>
      <c r="G340" s="20">
        <v>75000</v>
      </c>
      <c r="H340" s="20">
        <v>0</v>
      </c>
      <c r="I340" s="20">
        <v>35000</v>
      </c>
      <c r="J340" s="196"/>
      <c r="K340" s="198"/>
      <c r="L340" s="198"/>
      <c r="M340" s="157"/>
      <c r="N340" s="229"/>
      <c r="O340" s="22">
        <v>2023</v>
      </c>
      <c r="P340" s="18">
        <f t="shared" si="154"/>
        <v>0</v>
      </c>
      <c r="Q340" s="29"/>
      <c r="R340" s="29"/>
      <c r="S340" s="29"/>
      <c r="T340" s="30"/>
    </row>
    <row r="341" spans="1:20" ht="24.75" customHeight="1" x14ac:dyDescent="0.2">
      <c r="A341" s="192"/>
      <c r="B341" s="192"/>
      <c r="C341" s="192"/>
      <c r="D341" s="19">
        <v>2024</v>
      </c>
      <c r="E341" s="20">
        <f t="shared" si="151"/>
        <v>105000</v>
      </c>
      <c r="F341" s="20">
        <v>0</v>
      </c>
      <c r="G341" s="20">
        <v>75000</v>
      </c>
      <c r="H341" s="20">
        <v>0</v>
      </c>
      <c r="I341" s="20">
        <v>30000</v>
      </c>
      <c r="J341" s="196"/>
      <c r="K341" s="198"/>
      <c r="L341" s="198"/>
      <c r="M341" s="157"/>
      <c r="N341" s="229"/>
      <c r="O341" s="22">
        <v>2024</v>
      </c>
      <c r="P341" s="18">
        <f t="shared" si="154"/>
        <v>0</v>
      </c>
      <c r="Q341" s="29"/>
      <c r="R341" s="29"/>
      <c r="S341" s="29"/>
      <c r="T341" s="30"/>
    </row>
    <row r="342" spans="1:20" ht="138" customHeight="1" x14ac:dyDescent="0.2">
      <c r="A342" s="193"/>
      <c r="B342" s="193"/>
      <c r="C342" s="193"/>
      <c r="D342" s="19">
        <v>2025</v>
      </c>
      <c r="E342" s="20">
        <f t="shared" si="151"/>
        <v>74000</v>
      </c>
      <c r="F342" s="20">
        <v>0</v>
      </c>
      <c r="G342" s="20">
        <v>70000</v>
      </c>
      <c r="H342" s="20">
        <v>0</v>
      </c>
      <c r="I342" s="20">
        <v>4000</v>
      </c>
      <c r="J342" s="197"/>
      <c r="K342" s="199"/>
      <c r="L342" s="199"/>
      <c r="M342" s="161"/>
      <c r="N342" s="230"/>
      <c r="O342" s="25">
        <v>2025</v>
      </c>
      <c r="P342" s="131">
        <f t="shared" si="154"/>
        <v>0</v>
      </c>
      <c r="Q342" s="16"/>
      <c r="R342" s="16"/>
      <c r="S342" s="16"/>
      <c r="T342" s="17"/>
    </row>
    <row r="343" spans="1:20" ht="85.5" customHeight="1" x14ac:dyDescent="0.2">
      <c r="A343" s="200" t="s">
        <v>81</v>
      </c>
      <c r="B343" s="202" t="s">
        <v>290</v>
      </c>
      <c r="C343" s="195" t="s">
        <v>79</v>
      </c>
      <c r="D343" s="19" t="s">
        <v>3</v>
      </c>
      <c r="E343" s="20">
        <f>SUM(E344:E348)</f>
        <v>347000</v>
      </c>
      <c r="F343" s="20">
        <f>SUM(F344:F348)</f>
        <v>0</v>
      </c>
      <c r="G343" s="20">
        <f>SUM(G344:G348)</f>
        <v>220000</v>
      </c>
      <c r="H343" s="20">
        <f>SUM(H344:H348)</f>
        <v>2000</v>
      </c>
      <c r="I343" s="20">
        <f>SUM(I344:I348)</f>
        <v>125000</v>
      </c>
      <c r="J343" s="194" t="s">
        <v>291</v>
      </c>
      <c r="K343" s="195" t="s">
        <v>108</v>
      </c>
      <c r="L343" s="195" t="s">
        <v>110</v>
      </c>
      <c r="M343" s="213" t="s">
        <v>292</v>
      </c>
      <c r="N343" s="228" t="s">
        <v>403</v>
      </c>
      <c r="O343" s="22" t="s">
        <v>3</v>
      </c>
      <c r="P343" s="23">
        <f>SUM(P344:P348)</f>
        <v>5740.23</v>
      </c>
      <c r="Q343" s="23">
        <f t="shared" ref="Q343:T343" si="155">SUM(Q344:Q348)</f>
        <v>0</v>
      </c>
      <c r="R343" s="23">
        <f t="shared" si="155"/>
        <v>0</v>
      </c>
      <c r="S343" s="23">
        <f t="shared" si="155"/>
        <v>0</v>
      </c>
      <c r="T343" s="23">
        <f t="shared" si="155"/>
        <v>5740.23</v>
      </c>
    </row>
    <row r="344" spans="1:20" ht="27.75" customHeight="1" x14ac:dyDescent="0.2">
      <c r="A344" s="192"/>
      <c r="B344" s="192"/>
      <c r="C344" s="192"/>
      <c r="D344" s="19">
        <v>2021</v>
      </c>
      <c r="E344" s="20">
        <f t="shared" si="151"/>
        <v>0</v>
      </c>
      <c r="F344" s="20">
        <v>0</v>
      </c>
      <c r="G344" s="20">
        <v>0</v>
      </c>
      <c r="H344" s="20">
        <v>0</v>
      </c>
      <c r="I344" s="20">
        <v>0</v>
      </c>
      <c r="J344" s="196"/>
      <c r="K344" s="198"/>
      <c r="L344" s="198"/>
      <c r="M344" s="157"/>
      <c r="N344" s="229"/>
      <c r="O344" s="22">
        <v>2021</v>
      </c>
      <c r="P344" s="18">
        <f t="shared" ref="P344:P348" si="156">SUM(Q344:T344)</f>
        <v>5740.23</v>
      </c>
      <c r="Q344" s="18">
        <v>0</v>
      </c>
      <c r="R344" s="18">
        <v>0</v>
      </c>
      <c r="S344" s="18">
        <v>0</v>
      </c>
      <c r="T344" s="18">
        <v>5740.23</v>
      </c>
    </row>
    <row r="345" spans="1:20" ht="27.75" customHeight="1" x14ac:dyDescent="0.2">
      <c r="A345" s="192"/>
      <c r="B345" s="192"/>
      <c r="C345" s="192"/>
      <c r="D345" s="19">
        <v>2022</v>
      </c>
      <c r="E345" s="20">
        <f>SUM(F345:I345)</f>
        <v>7000</v>
      </c>
      <c r="F345" s="20">
        <v>0</v>
      </c>
      <c r="G345" s="20">
        <v>0</v>
      </c>
      <c r="H345" s="20">
        <v>2000</v>
      </c>
      <c r="I345" s="20">
        <v>5000</v>
      </c>
      <c r="J345" s="196"/>
      <c r="K345" s="198"/>
      <c r="L345" s="198"/>
      <c r="M345" s="157"/>
      <c r="N345" s="229"/>
      <c r="O345" s="22">
        <v>2022</v>
      </c>
      <c r="P345" s="18">
        <f t="shared" si="156"/>
        <v>0</v>
      </c>
      <c r="Q345" s="38">
        <v>0</v>
      </c>
      <c r="R345" s="38">
        <v>0</v>
      </c>
      <c r="S345" s="38">
        <v>0</v>
      </c>
      <c r="T345" s="38">
        <v>0</v>
      </c>
    </row>
    <row r="346" spans="1:20" ht="31.5" customHeight="1" x14ac:dyDescent="0.2">
      <c r="A346" s="192"/>
      <c r="B346" s="192"/>
      <c r="C346" s="192"/>
      <c r="D346" s="19">
        <v>2023</v>
      </c>
      <c r="E346" s="20">
        <f t="shared" si="151"/>
        <v>110000</v>
      </c>
      <c r="F346" s="20">
        <v>0</v>
      </c>
      <c r="G346" s="20">
        <v>70000</v>
      </c>
      <c r="H346" s="20">
        <v>0</v>
      </c>
      <c r="I346" s="20">
        <v>40000</v>
      </c>
      <c r="J346" s="196"/>
      <c r="K346" s="198"/>
      <c r="L346" s="198"/>
      <c r="M346" s="157"/>
      <c r="N346" s="229"/>
      <c r="O346" s="22">
        <v>2023</v>
      </c>
      <c r="P346" s="18">
        <f t="shared" si="156"/>
        <v>0</v>
      </c>
      <c r="Q346" s="29"/>
      <c r="R346" s="29"/>
      <c r="S346" s="29"/>
      <c r="T346" s="30"/>
    </row>
    <row r="347" spans="1:20" ht="38.25" customHeight="1" x14ac:dyDescent="0.2">
      <c r="A347" s="192"/>
      <c r="B347" s="192"/>
      <c r="C347" s="192"/>
      <c r="D347" s="19">
        <v>2024</v>
      </c>
      <c r="E347" s="20">
        <f t="shared" si="151"/>
        <v>110000</v>
      </c>
      <c r="F347" s="20">
        <v>0</v>
      </c>
      <c r="G347" s="20">
        <v>70000</v>
      </c>
      <c r="H347" s="20">
        <v>0</v>
      </c>
      <c r="I347" s="20">
        <v>40000</v>
      </c>
      <c r="J347" s="196"/>
      <c r="K347" s="198"/>
      <c r="L347" s="198"/>
      <c r="M347" s="157"/>
      <c r="N347" s="229"/>
      <c r="O347" s="22">
        <v>2024</v>
      </c>
      <c r="P347" s="18">
        <f t="shared" si="156"/>
        <v>0</v>
      </c>
      <c r="Q347" s="29"/>
      <c r="R347" s="29"/>
      <c r="S347" s="29"/>
      <c r="T347" s="30"/>
    </row>
    <row r="348" spans="1:20" ht="90.75" customHeight="1" x14ac:dyDescent="0.2">
      <c r="A348" s="193"/>
      <c r="B348" s="193"/>
      <c r="C348" s="193"/>
      <c r="D348" s="19">
        <v>2025</v>
      </c>
      <c r="E348" s="20">
        <f t="shared" si="151"/>
        <v>120000</v>
      </c>
      <c r="F348" s="20">
        <v>0</v>
      </c>
      <c r="G348" s="20">
        <v>80000</v>
      </c>
      <c r="H348" s="20">
        <v>0</v>
      </c>
      <c r="I348" s="20">
        <v>40000</v>
      </c>
      <c r="J348" s="197"/>
      <c r="K348" s="199"/>
      <c r="L348" s="199"/>
      <c r="M348" s="161"/>
      <c r="N348" s="230"/>
      <c r="O348" s="25">
        <v>2025</v>
      </c>
      <c r="P348" s="31">
        <f t="shared" si="156"/>
        <v>0</v>
      </c>
      <c r="Q348" s="29"/>
      <c r="R348" s="29"/>
      <c r="S348" s="29"/>
      <c r="T348" s="30"/>
    </row>
    <row r="349" spans="1:20" x14ac:dyDescent="0.2">
      <c r="A349" s="34" t="s">
        <v>82</v>
      </c>
      <c r="B349" s="247" t="s">
        <v>83</v>
      </c>
      <c r="C349" s="248"/>
      <c r="D349" s="248"/>
      <c r="E349" s="248"/>
      <c r="F349" s="248"/>
      <c r="G349" s="248"/>
      <c r="H349" s="248"/>
      <c r="I349" s="248"/>
      <c r="J349" s="248"/>
      <c r="K349" s="248"/>
      <c r="L349" s="248"/>
      <c r="M349" s="248"/>
      <c r="N349" s="249"/>
      <c r="O349" s="249"/>
      <c r="P349" s="249"/>
      <c r="Q349" s="249"/>
      <c r="R349" s="249"/>
      <c r="S349" s="249"/>
      <c r="T349" s="250"/>
    </row>
    <row r="350" spans="1:20" s="60" customFormat="1" ht="14.25" customHeight="1" x14ac:dyDescent="0.2">
      <c r="A350" s="177" t="s">
        <v>84</v>
      </c>
      <c r="B350" s="178" t="s">
        <v>327</v>
      </c>
      <c r="C350" s="179" t="s">
        <v>56</v>
      </c>
      <c r="D350" s="61" t="s">
        <v>3</v>
      </c>
      <c r="E350" s="62">
        <f>SUM(E351:E355)</f>
        <v>75600</v>
      </c>
      <c r="F350" s="62">
        <f>SUM(F351:F355)</f>
        <v>0</v>
      </c>
      <c r="G350" s="62">
        <f>SUM(G351:G355)</f>
        <v>0</v>
      </c>
      <c r="H350" s="62">
        <f>SUM(H351:H355)</f>
        <v>0</v>
      </c>
      <c r="I350" s="62">
        <f>SUM(I351:I355)</f>
        <v>75600</v>
      </c>
      <c r="J350" s="178" t="s">
        <v>326</v>
      </c>
      <c r="K350" s="179" t="s">
        <v>106</v>
      </c>
      <c r="L350" s="179" t="s">
        <v>111</v>
      </c>
      <c r="M350" s="175" t="s">
        <v>293</v>
      </c>
      <c r="N350" s="170" t="s">
        <v>404</v>
      </c>
      <c r="O350" s="68" t="s">
        <v>3</v>
      </c>
      <c r="P350" s="71">
        <v>0</v>
      </c>
      <c r="Q350" s="71">
        <v>0</v>
      </c>
      <c r="R350" s="71">
        <v>0</v>
      </c>
      <c r="S350" s="71">
        <v>0</v>
      </c>
      <c r="T350" s="71">
        <v>0</v>
      </c>
    </row>
    <row r="351" spans="1:20" s="60" customFormat="1" x14ac:dyDescent="0.2">
      <c r="A351" s="145"/>
      <c r="B351" s="145"/>
      <c r="C351" s="145"/>
      <c r="D351" s="61">
        <v>2021</v>
      </c>
      <c r="E351" s="62">
        <f>SUM(F351:I351)</f>
        <v>26800</v>
      </c>
      <c r="F351" s="62">
        <v>0</v>
      </c>
      <c r="G351" s="62">
        <v>0</v>
      </c>
      <c r="H351" s="62">
        <v>0</v>
      </c>
      <c r="I351" s="62">
        <v>26800</v>
      </c>
      <c r="J351" s="147"/>
      <c r="K351" s="150"/>
      <c r="L351" s="150"/>
      <c r="M351" s="153"/>
      <c r="N351" s="170"/>
      <c r="O351" s="68">
        <v>2021</v>
      </c>
      <c r="P351" s="58">
        <v>0</v>
      </c>
      <c r="Q351" s="58">
        <v>0</v>
      </c>
      <c r="R351" s="58">
        <v>0</v>
      </c>
      <c r="S351" s="58">
        <v>0</v>
      </c>
      <c r="T351" s="58">
        <v>0</v>
      </c>
    </row>
    <row r="352" spans="1:20" s="60" customFormat="1" ht="123.75" x14ac:dyDescent="0.2">
      <c r="A352" s="145"/>
      <c r="B352" s="145"/>
      <c r="C352" s="145"/>
      <c r="D352" s="61">
        <v>2022</v>
      </c>
      <c r="E352" s="62">
        <f>SUM(F352:I352)</f>
        <v>48800</v>
      </c>
      <c r="F352" s="62">
        <v>0</v>
      </c>
      <c r="G352" s="62">
        <v>0</v>
      </c>
      <c r="H352" s="62">
        <v>0</v>
      </c>
      <c r="I352" s="62">
        <v>48800</v>
      </c>
      <c r="J352" s="147"/>
      <c r="K352" s="150"/>
      <c r="L352" s="150"/>
      <c r="M352" s="153"/>
      <c r="N352" s="170"/>
      <c r="O352" s="68">
        <v>2022</v>
      </c>
      <c r="P352" s="58">
        <v>0</v>
      </c>
      <c r="Q352" s="66">
        <v>0</v>
      </c>
      <c r="R352" s="66">
        <v>0</v>
      </c>
      <c r="S352" s="66">
        <v>0</v>
      </c>
      <c r="T352" s="87" t="s">
        <v>332</v>
      </c>
    </row>
    <row r="353" spans="1:21" s="60" customFormat="1" x14ac:dyDescent="0.2">
      <c r="A353" s="145"/>
      <c r="B353" s="145"/>
      <c r="C353" s="145"/>
      <c r="D353" s="61">
        <v>2023</v>
      </c>
      <c r="E353" s="62">
        <f>SUM(F353:I353)</f>
        <v>0</v>
      </c>
      <c r="F353" s="62">
        <v>0</v>
      </c>
      <c r="G353" s="62">
        <v>0</v>
      </c>
      <c r="H353" s="62">
        <v>0</v>
      </c>
      <c r="I353" s="62">
        <v>0</v>
      </c>
      <c r="J353" s="147"/>
      <c r="K353" s="150"/>
      <c r="L353" s="150"/>
      <c r="M353" s="153"/>
      <c r="N353" s="170"/>
      <c r="O353" s="68">
        <v>2023</v>
      </c>
      <c r="P353" s="58">
        <v>0</v>
      </c>
      <c r="Q353" s="118"/>
      <c r="R353" s="118"/>
      <c r="S353" s="118"/>
      <c r="T353" s="74"/>
    </row>
    <row r="354" spans="1:21" s="60" customFormat="1" x14ac:dyDescent="0.2">
      <c r="A354" s="145"/>
      <c r="B354" s="145"/>
      <c r="C354" s="145"/>
      <c r="D354" s="61">
        <v>2024</v>
      </c>
      <c r="E354" s="62">
        <f>SUM(F354:I354)</f>
        <v>0</v>
      </c>
      <c r="F354" s="62">
        <v>0</v>
      </c>
      <c r="G354" s="62">
        <v>0</v>
      </c>
      <c r="H354" s="62">
        <v>0</v>
      </c>
      <c r="I354" s="62">
        <v>0</v>
      </c>
      <c r="J354" s="147"/>
      <c r="K354" s="150"/>
      <c r="L354" s="150"/>
      <c r="M354" s="153"/>
      <c r="N354" s="170"/>
      <c r="O354" s="68">
        <v>2024</v>
      </c>
      <c r="P354" s="58">
        <v>0</v>
      </c>
      <c r="Q354" s="118"/>
      <c r="R354" s="118"/>
      <c r="S354" s="118"/>
      <c r="T354" s="74"/>
    </row>
    <row r="355" spans="1:21" s="60" customFormat="1" ht="15" customHeight="1" x14ac:dyDescent="0.2">
      <c r="A355" s="146"/>
      <c r="B355" s="146"/>
      <c r="C355" s="146"/>
      <c r="D355" s="61">
        <v>2025</v>
      </c>
      <c r="E355" s="62">
        <f>SUM(F355:I355)</f>
        <v>0</v>
      </c>
      <c r="F355" s="62">
        <v>0</v>
      </c>
      <c r="G355" s="62">
        <v>0</v>
      </c>
      <c r="H355" s="62">
        <v>0</v>
      </c>
      <c r="I355" s="62">
        <v>0</v>
      </c>
      <c r="J355" s="149"/>
      <c r="K355" s="151"/>
      <c r="L355" s="151"/>
      <c r="M355" s="154"/>
      <c r="N355" s="170"/>
      <c r="O355" s="92">
        <v>2025</v>
      </c>
      <c r="P355" s="124">
        <v>0</v>
      </c>
      <c r="Q355" s="118"/>
      <c r="R355" s="118"/>
      <c r="S355" s="118"/>
      <c r="T355" s="74"/>
    </row>
    <row r="356" spans="1:21" s="60" customFormat="1" ht="69.75" customHeight="1" x14ac:dyDescent="0.2">
      <c r="A356" s="177" t="s">
        <v>85</v>
      </c>
      <c r="B356" s="186" t="s">
        <v>86</v>
      </c>
      <c r="C356" s="179">
        <v>2021</v>
      </c>
      <c r="D356" s="61" t="s">
        <v>3</v>
      </c>
      <c r="E356" s="62">
        <f>SUM(E357:E361)</f>
        <v>10505.499999999998</v>
      </c>
      <c r="F356" s="62">
        <f>SUM(F357:F361)</f>
        <v>598.79999999999995</v>
      </c>
      <c r="G356" s="62">
        <f>SUM(G357:G361)</f>
        <v>9381.4</v>
      </c>
      <c r="H356" s="62">
        <f>SUM(H357:H361)</f>
        <v>525.29999999999995</v>
      </c>
      <c r="I356" s="62">
        <f>SUM(I357:I361)</f>
        <v>0</v>
      </c>
      <c r="J356" s="178" t="s">
        <v>297</v>
      </c>
      <c r="K356" s="179" t="s">
        <v>295</v>
      </c>
      <c r="L356" s="179" t="s">
        <v>103</v>
      </c>
      <c r="M356" s="175" t="s">
        <v>294</v>
      </c>
      <c r="N356" s="170" t="s">
        <v>335</v>
      </c>
      <c r="O356" s="68" t="s">
        <v>3</v>
      </c>
      <c r="P356" s="71">
        <f>SUM(P357:P361)</f>
        <v>10505.5</v>
      </c>
      <c r="Q356" s="71">
        <f t="shared" ref="Q356:T356" si="157">SUM(Q357:Q361)</f>
        <v>951.92</v>
      </c>
      <c r="R356" s="71">
        <f t="shared" si="157"/>
        <v>9028.2800000000007</v>
      </c>
      <c r="S356" s="71">
        <f t="shared" si="157"/>
        <v>525.29999999999995</v>
      </c>
      <c r="T356" s="71">
        <f t="shared" si="157"/>
        <v>0</v>
      </c>
    </row>
    <row r="357" spans="1:21" s="60" customFormat="1" x14ac:dyDescent="0.2">
      <c r="A357" s="145"/>
      <c r="B357" s="145"/>
      <c r="C357" s="145"/>
      <c r="D357" s="61">
        <v>2021</v>
      </c>
      <c r="E357" s="62">
        <f>F357+G357+H357+I357</f>
        <v>10505.499999999998</v>
      </c>
      <c r="F357" s="62">
        <v>598.79999999999995</v>
      </c>
      <c r="G357" s="62">
        <v>9381.4</v>
      </c>
      <c r="H357" s="62">
        <v>525.29999999999995</v>
      </c>
      <c r="I357" s="62">
        <v>0</v>
      </c>
      <c r="J357" s="147"/>
      <c r="K357" s="150"/>
      <c r="L357" s="150"/>
      <c r="M357" s="153"/>
      <c r="N357" s="170"/>
      <c r="O357" s="68">
        <v>2021</v>
      </c>
      <c r="P357" s="58">
        <f t="shared" ref="P357:P361" si="158">SUM(Q357:T357)</f>
        <v>10505.5</v>
      </c>
      <c r="Q357" s="132">
        <v>951.92</v>
      </c>
      <c r="R357" s="132">
        <v>9028.2800000000007</v>
      </c>
      <c r="S357" s="132">
        <v>525.29999999999995</v>
      </c>
      <c r="T357" s="133">
        <v>0</v>
      </c>
      <c r="U357" s="134"/>
    </row>
    <row r="358" spans="1:21" s="60" customFormat="1" x14ac:dyDescent="0.2">
      <c r="A358" s="145"/>
      <c r="B358" s="145"/>
      <c r="C358" s="145"/>
      <c r="D358" s="61">
        <v>2022</v>
      </c>
      <c r="E358" s="62">
        <f>F358+G358+H358+I358</f>
        <v>0</v>
      </c>
      <c r="F358" s="62">
        <v>0</v>
      </c>
      <c r="G358" s="62">
        <v>0</v>
      </c>
      <c r="H358" s="62">
        <v>0</v>
      </c>
      <c r="I358" s="62">
        <v>0</v>
      </c>
      <c r="J358" s="147"/>
      <c r="K358" s="150"/>
      <c r="L358" s="150"/>
      <c r="M358" s="153"/>
      <c r="N358" s="170"/>
      <c r="O358" s="68">
        <v>2022</v>
      </c>
      <c r="P358" s="58">
        <f t="shared" si="158"/>
        <v>0</v>
      </c>
      <c r="Q358" s="66">
        <v>0</v>
      </c>
      <c r="R358" s="66">
        <v>0</v>
      </c>
      <c r="S358" s="66">
        <v>0</v>
      </c>
      <c r="T358" s="66">
        <v>0</v>
      </c>
    </row>
    <row r="359" spans="1:21" s="60" customFormat="1" x14ac:dyDescent="0.2">
      <c r="A359" s="145"/>
      <c r="B359" s="145"/>
      <c r="C359" s="145"/>
      <c r="D359" s="61">
        <v>2023</v>
      </c>
      <c r="E359" s="62">
        <f>F359+G359+H359+I359</f>
        <v>0</v>
      </c>
      <c r="F359" s="62">
        <v>0</v>
      </c>
      <c r="G359" s="62">
        <v>0</v>
      </c>
      <c r="H359" s="62">
        <v>0</v>
      </c>
      <c r="I359" s="62">
        <v>0</v>
      </c>
      <c r="J359" s="147"/>
      <c r="K359" s="150"/>
      <c r="L359" s="150"/>
      <c r="M359" s="153"/>
      <c r="N359" s="170"/>
      <c r="O359" s="68">
        <v>2023</v>
      </c>
      <c r="P359" s="58">
        <f t="shared" si="158"/>
        <v>0</v>
      </c>
      <c r="Q359" s="118"/>
      <c r="R359" s="118"/>
      <c r="S359" s="118"/>
      <c r="T359" s="119"/>
    </row>
    <row r="360" spans="1:21" s="60" customFormat="1" x14ac:dyDescent="0.2">
      <c r="A360" s="145"/>
      <c r="B360" s="145"/>
      <c r="C360" s="145"/>
      <c r="D360" s="61">
        <v>2024</v>
      </c>
      <c r="E360" s="62">
        <f>F360+G360+H360+I360</f>
        <v>0</v>
      </c>
      <c r="F360" s="62">
        <v>0</v>
      </c>
      <c r="G360" s="62">
        <v>0</v>
      </c>
      <c r="H360" s="62">
        <v>0</v>
      </c>
      <c r="I360" s="62">
        <v>0</v>
      </c>
      <c r="J360" s="147"/>
      <c r="K360" s="150"/>
      <c r="L360" s="150"/>
      <c r="M360" s="153"/>
      <c r="N360" s="170"/>
      <c r="O360" s="68">
        <v>2024</v>
      </c>
      <c r="P360" s="58">
        <f t="shared" si="158"/>
        <v>0</v>
      </c>
      <c r="Q360" s="118"/>
      <c r="R360" s="118"/>
      <c r="S360" s="118"/>
      <c r="T360" s="119"/>
    </row>
    <row r="361" spans="1:21" s="60" customFormat="1" ht="19.5" customHeight="1" x14ac:dyDescent="0.2">
      <c r="A361" s="146"/>
      <c r="B361" s="146"/>
      <c r="C361" s="146"/>
      <c r="D361" s="61">
        <v>2025</v>
      </c>
      <c r="E361" s="62">
        <f>F361+G361+H361+I361</f>
        <v>0</v>
      </c>
      <c r="F361" s="62">
        <v>0</v>
      </c>
      <c r="G361" s="62">
        <v>0</v>
      </c>
      <c r="H361" s="62">
        <v>0</v>
      </c>
      <c r="I361" s="62">
        <v>0</v>
      </c>
      <c r="J361" s="149"/>
      <c r="K361" s="151"/>
      <c r="L361" s="151"/>
      <c r="M361" s="154"/>
      <c r="N361" s="170"/>
      <c r="O361" s="92">
        <v>2025</v>
      </c>
      <c r="P361" s="124">
        <f t="shared" si="158"/>
        <v>0</v>
      </c>
      <c r="Q361" s="118"/>
      <c r="R361" s="118"/>
      <c r="S361" s="118"/>
      <c r="T361" s="119"/>
    </row>
    <row r="362" spans="1:21" s="60" customFormat="1" x14ac:dyDescent="0.2">
      <c r="A362" s="177" t="s">
        <v>87</v>
      </c>
      <c r="B362" s="186" t="s">
        <v>296</v>
      </c>
      <c r="C362" s="179" t="s">
        <v>146</v>
      </c>
      <c r="D362" s="61" t="s">
        <v>3</v>
      </c>
      <c r="E362" s="62">
        <f>SUM(E363:E367)</f>
        <v>27291.88</v>
      </c>
      <c r="F362" s="62">
        <f>SUM(F363:F367)</f>
        <v>24494.080000000002</v>
      </c>
      <c r="G362" s="62">
        <f>SUM(G363:G367)</f>
        <v>0</v>
      </c>
      <c r="H362" s="62">
        <f>SUM(H363:H367)</f>
        <v>2797.8</v>
      </c>
      <c r="I362" s="62">
        <f>SUM(I363:I367)</f>
        <v>0</v>
      </c>
      <c r="J362" s="178" t="s">
        <v>298</v>
      </c>
      <c r="K362" s="179" t="s">
        <v>108</v>
      </c>
      <c r="L362" s="179" t="s">
        <v>103</v>
      </c>
      <c r="M362" s="175" t="s">
        <v>169</v>
      </c>
      <c r="N362" s="170" t="s">
        <v>405</v>
      </c>
      <c r="O362" s="68" t="s">
        <v>3</v>
      </c>
      <c r="P362" s="71">
        <f>SUM(P363:P367)</f>
        <v>25783.243000000002</v>
      </c>
      <c r="Q362" s="71">
        <f t="shared" ref="Q362:T362" si="159">SUM(Q363:Q367)</f>
        <v>12331.08</v>
      </c>
      <c r="R362" s="71">
        <f t="shared" si="159"/>
        <v>12163</v>
      </c>
      <c r="S362" s="71">
        <f t="shared" si="159"/>
        <v>1289.163</v>
      </c>
      <c r="T362" s="71">
        <f t="shared" si="159"/>
        <v>0</v>
      </c>
    </row>
    <row r="363" spans="1:21" s="60" customFormat="1" x14ac:dyDescent="0.2">
      <c r="A363" s="145"/>
      <c r="B363" s="145"/>
      <c r="C363" s="145"/>
      <c r="D363" s="61">
        <v>2021</v>
      </c>
      <c r="E363" s="62">
        <f>SUM(F363:I363)</f>
        <v>0</v>
      </c>
      <c r="F363" s="62">
        <v>0</v>
      </c>
      <c r="G363" s="62">
        <v>0</v>
      </c>
      <c r="H363" s="62">
        <v>0</v>
      </c>
      <c r="I363" s="62">
        <v>0</v>
      </c>
      <c r="J363" s="147"/>
      <c r="K363" s="150"/>
      <c r="L363" s="150"/>
      <c r="M363" s="153"/>
      <c r="N363" s="170"/>
      <c r="O363" s="68">
        <v>2021</v>
      </c>
      <c r="P363" s="58">
        <f t="shared" ref="P363:P367" si="160">SUM(Q363:T363)</f>
        <v>0</v>
      </c>
      <c r="Q363" s="58">
        <v>0</v>
      </c>
      <c r="R363" s="58">
        <v>0</v>
      </c>
      <c r="S363" s="58">
        <v>0</v>
      </c>
      <c r="T363" s="58">
        <v>0</v>
      </c>
    </row>
    <row r="364" spans="1:21" s="60" customFormat="1" x14ac:dyDescent="0.2">
      <c r="A364" s="145"/>
      <c r="B364" s="145"/>
      <c r="C364" s="145"/>
      <c r="D364" s="61">
        <v>2022</v>
      </c>
      <c r="E364" s="62">
        <f>SUM(F364:I364)</f>
        <v>27291.88</v>
      </c>
      <c r="F364" s="62">
        <v>24494.080000000002</v>
      </c>
      <c r="G364" s="62"/>
      <c r="H364" s="62">
        <v>2797.8</v>
      </c>
      <c r="I364" s="62"/>
      <c r="J364" s="147"/>
      <c r="K364" s="150"/>
      <c r="L364" s="150"/>
      <c r="M364" s="153"/>
      <c r="N364" s="170"/>
      <c r="O364" s="68">
        <v>2022</v>
      </c>
      <c r="P364" s="58">
        <f t="shared" si="160"/>
        <v>25783.243000000002</v>
      </c>
      <c r="Q364" s="102">
        <v>12331.08</v>
      </c>
      <c r="R364" s="116">
        <v>12163</v>
      </c>
      <c r="S364" s="102">
        <v>1289.163</v>
      </c>
      <c r="T364" s="94">
        <v>0</v>
      </c>
    </row>
    <row r="365" spans="1:21" s="60" customFormat="1" x14ac:dyDescent="0.2">
      <c r="A365" s="145"/>
      <c r="B365" s="145"/>
      <c r="C365" s="145"/>
      <c r="D365" s="61">
        <v>2023</v>
      </c>
      <c r="E365" s="62">
        <f>SUM(F365:I365)</f>
        <v>0</v>
      </c>
      <c r="F365" s="62">
        <v>0</v>
      </c>
      <c r="G365" s="62">
        <v>0</v>
      </c>
      <c r="H365" s="62">
        <v>0</v>
      </c>
      <c r="I365" s="62">
        <v>0</v>
      </c>
      <c r="J365" s="147"/>
      <c r="K365" s="150"/>
      <c r="L365" s="150"/>
      <c r="M365" s="153"/>
      <c r="N365" s="170"/>
      <c r="O365" s="68">
        <v>2023</v>
      </c>
      <c r="P365" s="58">
        <f t="shared" si="160"/>
        <v>0</v>
      </c>
      <c r="Q365" s="118"/>
      <c r="R365" s="118"/>
      <c r="S365" s="118"/>
      <c r="T365" s="119"/>
    </row>
    <row r="366" spans="1:21" s="60" customFormat="1" ht="41.25" customHeight="1" x14ac:dyDescent="0.2">
      <c r="A366" s="145"/>
      <c r="B366" s="145"/>
      <c r="C366" s="145"/>
      <c r="D366" s="61">
        <v>2024</v>
      </c>
      <c r="E366" s="62">
        <f>SUM(F366:I366)</f>
        <v>0</v>
      </c>
      <c r="F366" s="62">
        <v>0</v>
      </c>
      <c r="G366" s="62">
        <v>0</v>
      </c>
      <c r="H366" s="62">
        <v>0</v>
      </c>
      <c r="I366" s="62">
        <v>0</v>
      </c>
      <c r="J366" s="147"/>
      <c r="K366" s="150"/>
      <c r="L366" s="150"/>
      <c r="M366" s="153"/>
      <c r="N366" s="170"/>
      <c r="O366" s="68">
        <v>2024</v>
      </c>
      <c r="P366" s="58">
        <f t="shared" si="160"/>
        <v>0</v>
      </c>
      <c r="Q366" s="118"/>
      <c r="R366" s="118"/>
      <c r="S366" s="118"/>
      <c r="T366" s="119"/>
    </row>
    <row r="367" spans="1:21" s="60" customFormat="1" ht="30.75" customHeight="1" x14ac:dyDescent="0.2">
      <c r="A367" s="146"/>
      <c r="B367" s="146"/>
      <c r="C367" s="146"/>
      <c r="D367" s="61">
        <v>2025</v>
      </c>
      <c r="E367" s="62">
        <f>SUM(F367:I367)</f>
        <v>0</v>
      </c>
      <c r="F367" s="62">
        <v>0</v>
      </c>
      <c r="G367" s="62">
        <v>0</v>
      </c>
      <c r="H367" s="62">
        <v>0</v>
      </c>
      <c r="I367" s="62">
        <v>0</v>
      </c>
      <c r="J367" s="149"/>
      <c r="K367" s="151"/>
      <c r="L367" s="151"/>
      <c r="M367" s="154"/>
      <c r="N367" s="170"/>
      <c r="O367" s="92">
        <v>2025</v>
      </c>
      <c r="P367" s="124">
        <f t="shared" si="160"/>
        <v>0</v>
      </c>
      <c r="Q367" s="118"/>
      <c r="R367" s="118"/>
      <c r="S367" s="118"/>
      <c r="T367" s="119"/>
    </row>
    <row r="368" spans="1:21" s="60" customFormat="1" x14ac:dyDescent="0.2">
      <c r="A368" s="177" t="s">
        <v>88</v>
      </c>
      <c r="B368" s="186" t="s">
        <v>299</v>
      </c>
      <c r="C368" s="179" t="s">
        <v>60</v>
      </c>
      <c r="D368" s="61" t="s">
        <v>3</v>
      </c>
      <c r="E368" s="62">
        <f>E369+E370+E371+E372+E373</f>
        <v>50000</v>
      </c>
      <c r="F368" s="62">
        <f>F369+F370+F371+F372+F373</f>
        <v>30000</v>
      </c>
      <c r="G368" s="62">
        <f t="shared" ref="G368:I368" si="161">G369+G370+G371+G372+G373</f>
        <v>0</v>
      </c>
      <c r="H368" s="62">
        <f t="shared" si="161"/>
        <v>2000</v>
      </c>
      <c r="I368" s="62">
        <f t="shared" si="161"/>
        <v>18000</v>
      </c>
      <c r="J368" s="178" t="s">
        <v>300</v>
      </c>
      <c r="K368" s="179" t="s">
        <v>108</v>
      </c>
      <c r="L368" s="179" t="s">
        <v>103</v>
      </c>
      <c r="M368" s="175" t="s">
        <v>301</v>
      </c>
      <c r="N368" s="170" t="s">
        <v>406</v>
      </c>
      <c r="O368" s="68" t="s">
        <v>3</v>
      </c>
      <c r="P368" s="71">
        <f>SUM(P369:P373)</f>
        <v>0</v>
      </c>
      <c r="Q368" s="71">
        <f t="shared" ref="Q368:T368" si="162">SUM(Q369:Q373)</f>
        <v>0</v>
      </c>
      <c r="R368" s="71">
        <f t="shared" si="162"/>
        <v>0</v>
      </c>
      <c r="S368" s="71">
        <f t="shared" si="162"/>
        <v>0</v>
      </c>
      <c r="T368" s="71">
        <f t="shared" si="162"/>
        <v>0</v>
      </c>
    </row>
    <row r="369" spans="1:20" s="60" customFormat="1" x14ac:dyDescent="0.2">
      <c r="A369" s="145"/>
      <c r="B369" s="145"/>
      <c r="C369" s="145"/>
      <c r="D369" s="61">
        <v>2021</v>
      </c>
      <c r="E369" s="62">
        <f>F369+G369+H369+I369</f>
        <v>0</v>
      </c>
      <c r="F369" s="62">
        <v>0</v>
      </c>
      <c r="G369" s="62">
        <v>0</v>
      </c>
      <c r="H369" s="62">
        <v>0</v>
      </c>
      <c r="I369" s="62">
        <v>0</v>
      </c>
      <c r="J369" s="147"/>
      <c r="K369" s="150"/>
      <c r="L369" s="150"/>
      <c r="M369" s="153"/>
      <c r="N369" s="170"/>
      <c r="O369" s="68">
        <v>2021</v>
      </c>
      <c r="P369" s="58">
        <f t="shared" ref="P369:P373" si="163">SUM(Q369:T369)</f>
        <v>0</v>
      </c>
      <c r="Q369" s="94">
        <v>0</v>
      </c>
      <c r="R369" s="94">
        <v>0</v>
      </c>
      <c r="S369" s="94">
        <v>0</v>
      </c>
      <c r="T369" s="94">
        <v>0</v>
      </c>
    </row>
    <row r="370" spans="1:20" s="60" customFormat="1" ht="39" customHeight="1" x14ac:dyDescent="0.2">
      <c r="A370" s="145"/>
      <c r="B370" s="145"/>
      <c r="C370" s="145"/>
      <c r="D370" s="61">
        <v>2022</v>
      </c>
      <c r="E370" s="62">
        <f t="shared" ref="E370:E373" si="164">F370+G370+H370+I370</f>
        <v>3000</v>
      </c>
      <c r="F370" s="62">
        <v>0</v>
      </c>
      <c r="G370" s="62">
        <v>0</v>
      </c>
      <c r="H370" s="62">
        <v>0</v>
      </c>
      <c r="I370" s="62">
        <v>3000</v>
      </c>
      <c r="J370" s="147"/>
      <c r="K370" s="150"/>
      <c r="L370" s="150"/>
      <c r="M370" s="153"/>
      <c r="N370" s="170"/>
      <c r="O370" s="68">
        <v>2022</v>
      </c>
      <c r="P370" s="58">
        <f t="shared" si="163"/>
        <v>0</v>
      </c>
      <c r="Q370" s="94">
        <v>0</v>
      </c>
      <c r="R370" s="94">
        <v>0</v>
      </c>
      <c r="S370" s="94">
        <v>0</v>
      </c>
      <c r="T370" s="94">
        <v>0</v>
      </c>
    </row>
    <row r="371" spans="1:20" s="60" customFormat="1" ht="32.25" customHeight="1" x14ac:dyDescent="0.2">
      <c r="A371" s="145"/>
      <c r="B371" s="145"/>
      <c r="C371" s="145"/>
      <c r="D371" s="61">
        <v>2023</v>
      </c>
      <c r="E371" s="62">
        <f t="shared" si="164"/>
        <v>31000</v>
      </c>
      <c r="F371" s="62">
        <v>15000</v>
      </c>
      <c r="G371" s="62">
        <v>0</v>
      </c>
      <c r="H371" s="62">
        <v>1000</v>
      </c>
      <c r="I371" s="62">
        <v>15000</v>
      </c>
      <c r="J371" s="147"/>
      <c r="K371" s="150"/>
      <c r="L371" s="150"/>
      <c r="M371" s="153"/>
      <c r="N371" s="170"/>
      <c r="O371" s="68">
        <v>2023</v>
      </c>
      <c r="P371" s="58">
        <f t="shared" si="163"/>
        <v>0</v>
      </c>
      <c r="Q371" s="118"/>
      <c r="R371" s="118"/>
      <c r="S371" s="118"/>
      <c r="T371" s="119"/>
    </row>
    <row r="372" spans="1:20" s="60" customFormat="1" ht="44.25" customHeight="1" x14ac:dyDescent="0.2">
      <c r="A372" s="145"/>
      <c r="B372" s="145"/>
      <c r="C372" s="145"/>
      <c r="D372" s="61">
        <v>2024</v>
      </c>
      <c r="E372" s="62">
        <f t="shared" si="164"/>
        <v>16000</v>
      </c>
      <c r="F372" s="62">
        <v>15000</v>
      </c>
      <c r="G372" s="62">
        <v>0</v>
      </c>
      <c r="H372" s="62">
        <v>1000</v>
      </c>
      <c r="I372" s="62">
        <v>0</v>
      </c>
      <c r="J372" s="147"/>
      <c r="K372" s="150"/>
      <c r="L372" s="150"/>
      <c r="M372" s="153"/>
      <c r="N372" s="170"/>
      <c r="O372" s="68">
        <v>2024</v>
      </c>
      <c r="P372" s="58">
        <f t="shared" si="163"/>
        <v>0</v>
      </c>
      <c r="Q372" s="118"/>
      <c r="R372" s="118"/>
      <c r="S372" s="118"/>
      <c r="T372" s="119"/>
    </row>
    <row r="373" spans="1:20" s="60" customFormat="1" ht="34.5" customHeight="1" x14ac:dyDescent="0.2">
      <c r="A373" s="146"/>
      <c r="B373" s="146"/>
      <c r="C373" s="146"/>
      <c r="D373" s="61">
        <v>2025</v>
      </c>
      <c r="E373" s="62">
        <f t="shared" si="164"/>
        <v>0</v>
      </c>
      <c r="F373" s="62">
        <v>0</v>
      </c>
      <c r="G373" s="62">
        <v>0</v>
      </c>
      <c r="H373" s="62">
        <v>0</v>
      </c>
      <c r="I373" s="62">
        <v>0</v>
      </c>
      <c r="J373" s="149"/>
      <c r="K373" s="151"/>
      <c r="L373" s="151"/>
      <c r="M373" s="154"/>
      <c r="N373" s="170"/>
      <c r="O373" s="92">
        <v>2025</v>
      </c>
      <c r="P373" s="124">
        <f t="shared" si="163"/>
        <v>0</v>
      </c>
      <c r="Q373" s="118"/>
      <c r="R373" s="118"/>
      <c r="S373" s="118"/>
      <c r="T373" s="119"/>
    </row>
    <row r="374" spans="1:20" ht="82.5" customHeight="1" x14ac:dyDescent="0.2">
      <c r="A374" s="200" t="s">
        <v>89</v>
      </c>
      <c r="B374" s="194" t="s">
        <v>302</v>
      </c>
      <c r="C374" s="195">
        <v>2021</v>
      </c>
      <c r="D374" s="19" t="s">
        <v>3</v>
      </c>
      <c r="E374" s="20">
        <f>SUM(E375:E379)</f>
        <v>101000</v>
      </c>
      <c r="F374" s="20">
        <f>SUM(F375:F379)</f>
        <v>43500</v>
      </c>
      <c r="G374" s="20">
        <f>SUM(G375:G379)</f>
        <v>45000</v>
      </c>
      <c r="H374" s="20">
        <f>SUM(H375:H379)</f>
        <v>1500</v>
      </c>
      <c r="I374" s="20">
        <f>SUM(I375:I379)</f>
        <v>11000</v>
      </c>
      <c r="J374" s="194" t="s">
        <v>303</v>
      </c>
      <c r="K374" s="195" t="s">
        <v>295</v>
      </c>
      <c r="L374" s="195" t="s">
        <v>103</v>
      </c>
      <c r="M374" s="213" t="s">
        <v>304</v>
      </c>
      <c r="N374" s="225" t="s">
        <v>407</v>
      </c>
      <c r="O374" s="22" t="s">
        <v>3</v>
      </c>
      <c r="P374" s="23">
        <f>SUM(P375:P379)</f>
        <v>80407.08600000001</v>
      </c>
      <c r="Q374" s="23">
        <f t="shared" ref="Q374:T374" si="165">SUM(Q375:Q379)</f>
        <v>35407.086000000003</v>
      </c>
      <c r="R374" s="23">
        <f t="shared" si="165"/>
        <v>45000</v>
      </c>
      <c r="S374" s="23">
        <f t="shared" si="165"/>
        <v>0</v>
      </c>
      <c r="T374" s="23">
        <f t="shared" si="165"/>
        <v>0</v>
      </c>
    </row>
    <row r="375" spans="1:20" x14ac:dyDescent="0.2">
      <c r="A375" s="192"/>
      <c r="B375" s="192"/>
      <c r="C375" s="192"/>
      <c r="D375" s="19">
        <v>2021</v>
      </c>
      <c r="E375" s="20">
        <f t="shared" ref="E375:E385" si="166">SUM(F375:I375)</f>
        <v>101000</v>
      </c>
      <c r="F375" s="20">
        <v>43500</v>
      </c>
      <c r="G375" s="20">
        <v>45000</v>
      </c>
      <c r="H375" s="20">
        <v>1500</v>
      </c>
      <c r="I375" s="20">
        <v>11000</v>
      </c>
      <c r="J375" s="196"/>
      <c r="K375" s="198"/>
      <c r="L375" s="198"/>
      <c r="M375" s="157"/>
      <c r="N375" s="225"/>
      <c r="O375" s="22">
        <v>2021</v>
      </c>
      <c r="P375" s="18">
        <f t="shared" ref="P375:P379" si="167">SUM(Q375:T375)</f>
        <v>80407.08600000001</v>
      </c>
      <c r="Q375" s="51">
        <v>35407.086000000003</v>
      </c>
      <c r="R375" s="51">
        <v>45000</v>
      </c>
      <c r="S375" s="51">
        <v>0</v>
      </c>
      <c r="T375" s="52">
        <v>0</v>
      </c>
    </row>
    <row r="376" spans="1:20" x14ac:dyDescent="0.2">
      <c r="A376" s="192"/>
      <c r="B376" s="192"/>
      <c r="C376" s="192"/>
      <c r="D376" s="19">
        <v>2022</v>
      </c>
      <c r="E376" s="20">
        <f t="shared" si="166"/>
        <v>0</v>
      </c>
      <c r="F376" s="20">
        <v>0</v>
      </c>
      <c r="G376" s="20">
        <v>0</v>
      </c>
      <c r="H376" s="20">
        <v>0</v>
      </c>
      <c r="I376" s="20">
        <v>0</v>
      </c>
      <c r="J376" s="196"/>
      <c r="K376" s="198"/>
      <c r="L376" s="198"/>
      <c r="M376" s="157"/>
      <c r="N376" s="225"/>
      <c r="O376" s="22">
        <v>2022</v>
      </c>
      <c r="P376" s="18">
        <f t="shared" si="167"/>
        <v>0</v>
      </c>
      <c r="Q376" s="38">
        <v>0</v>
      </c>
      <c r="R376" s="38">
        <v>0</v>
      </c>
      <c r="S376" s="38">
        <v>0</v>
      </c>
      <c r="T376" s="38">
        <v>0</v>
      </c>
    </row>
    <row r="377" spans="1:20" ht="30.75" customHeight="1" x14ac:dyDescent="0.2">
      <c r="A377" s="192"/>
      <c r="B377" s="192"/>
      <c r="C377" s="192"/>
      <c r="D377" s="19">
        <v>2023</v>
      </c>
      <c r="E377" s="20">
        <f t="shared" si="166"/>
        <v>0</v>
      </c>
      <c r="F377" s="20">
        <v>0</v>
      </c>
      <c r="G377" s="20">
        <v>0</v>
      </c>
      <c r="H377" s="20">
        <v>0</v>
      </c>
      <c r="I377" s="20">
        <v>0</v>
      </c>
      <c r="J377" s="196"/>
      <c r="K377" s="198"/>
      <c r="L377" s="198"/>
      <c r="M377" s="157"/>
      <c r="N377" s="225"/>
      <c r="O377" s="22">
        <v>2023</v>
      </c>
      <c r="P377" s="18">
        <f t="shared" si="167"/>
        <v>0</v>
      </c>
      <c r="Q377" s="29"/>
      <c r="R377" s="29"/>
      <c r="S377" s="29"/>
      <c r="T377" s="30"/>
    </row>
    <row r="378" spans="1:20" ht="54" customHeight="1" x14ac:dyDescent="0.2">
      <c r="A378" s="192"/>
      <c r="B378" s="192"/>
      <c r="C378" s="192"/>
      <c r="D378" s="19">
        <v>2024</v>
      </c>
      <c r="E378" s="20">
        <f t="shared" si="166"/>
        <v>0</v>
      </c>
      <c r="F378" s="20">
        <v>0</v>
      </c>
      <c r="G378" s="20">
        <v>0</v>
      </c>
      <c r="H378" s="20">
        <v>0</v>
      </c>
      <c r="I378" s="20">
        <v>0</v>
      </c>
      <c r="J378" s="196"/>
      <c r="K378" s="198"/>
      <c r="L378" s="198"/>
      <c r="M378" s="157"/>
      <c r="N378" s="225"/>
      <c r="O378" s="22">
        <v>2024</v>
      </c>
      <c r="P378" s="18">
        <f t="shared" si="167"/>
        <v>0</v>
      </c>
      <c r="Q378" s="29"/>
      <c r="R378" s="29"/>
      <c r="S378" s="29"/>
      <c r="T378" s="30"/>
    </row>
    <row r="379" spans="1:20" ht="30" customHeight="1" x14ac:dyDescent="0.2">
      <c r="A379" s="193"/>
      <c r="B379" s="193"/>
      <c r="C379" s="193"/>
      <c r="D379" s="19">
        <v>2025</v>
      </c>
      <c r="E379" s="20">
        <f t="shared" si="166"/>
        <v>0</v>
      </c>
      <c r="F379" s="20">
        <v>0</v>
      </c>
      <c r="G379" s="20">
        <v>0</v>
      </c>
      <c r="H379" s="20">
        <v>0</v>
      </c>
      <c r="I379" s="20">
        <v>0</v>
      </c>
      <c r="J379" s="197"/>
      <c r="K379" s="199"/>
      <c r="L379" s="199"/>
      <c r="M379" s="161"/>
      <c r="N379" s="225"/>
      <c r="O379" s="25">
        <v>2025</v>
      </c>
      <c r="P379" s="31">
        <f t="shared" si="167"/>
        <v>0</v>
      </c>
      <c r="Q379" s="29"/>
      <c r="R379" s="29"/>
      <c r="S379" s="29"/>
      <c r="T379" s="30"/>
    </row>
    <row r="380" spans="1:20" ht="39.75" customHeight="1" x14ac:dyDescent="0.2">
      <c r="A380" s="200" t="s">
        <v>90</v>
      </c>
      <c r="B380" s="202" t="s">
        <v>305</v>
      </c>
      <c r="C380" s="195" t="s">
        <v>73</v>
      </c>
      <c r="D380" s="19" t="s">
        <v>3</v>
      </c>
      <c r="E380" s="20">
        <f>SUM(E381:E385)</f>
        <v>50000</v>
      </c>
      <c r="F380" s="20">
        <f>SUM(F381:F385)</f>
        <v>33000</v>
      </c>
      <c r="G380" s="20">
        <f>SUM(G381:G385)</f>
        <v>0</v>
      </c>
      <c r="H380" s="20">
        <f>SUM(H381:H385)</f>
        <v>2000</v>
      </c>
      <c r="I380" s="20">
        <f>SUM(I381:I385)</f>
        <v>15000</v>
      </c>
      <c r="J380" s="194" t="s">
        <v>306</v>
      </c>
      <c r="K380" s="195" t="s">
        <v>108</v>
      </c>
      <c r="L380" s="195" t="s">
        <v>103</v>
      </c>
      <c r="M380" s="213" t="s">
        <v>307</v>
      </c>
      <c r="N380" s="225" t="s">
        <v>408</v>
      </c>
      <c r="O380" s="22" t="s">
        <v>3</v>
      </c>
      <c r="P380" s="23">
        <f>SUM(P381:P385)</f>
        <v>0</v>
      </c>
      <c r="Q380" s="23">
        <f t="shared" ref="Q380:T380" si="168">SUM(Q381:Q385)</f>
        <v>0</v>
      </c>
      <c r="R380" s="23">
        <f t="shared" si="168"/>
        <v>0</v>
      </c>
      <c r="S380" s="23">
        <f t="shared" si="168"/>
        <v>0</v>
      </c>
      <c r="T380" s="23">
        <f t="shared" si="168"/>
        <v>0</v>
      </c>
    </row>
    <row r="381" spans="1:20" ht="41.25" customHeight="1" x14ac:dyDescent="0.2">
      <c r="A381" s="192"/>
      <c r="B381" s="192"/>
      <c r="C381" s="192"/>
      <c r="D381" s="19">
        <v>2021</v>
      </c>
      <c r="E381" s="20">
        <f t="shared" si="166"/>
        <v>0</v>
      </c>
      <c r="F381" s="20">
        <v>0</v>
      </c>
      <c r="G381" s="20">
        <v>0</v>
      </c>
      <c r="H381" s="20">
        <v>0</v>
      </c>
      <c r="I381" s="20">
        <v>0</v>
      </c>
      <c r="J381" s="196"/>
      <c r="K381" s="198"/>
      <c r="L381" s="198"/>
      <c r="M381" s="157"/>
      <c r="N381" s="225"/>
      <c r="O381" s="22">
        <v>2021</v>
      </c>
      <c r="P381" s="18">
        <f t="shared" ref="P381:P385" si="169">SUM(Q381:T381)</f>
        <v>0</v>
      </c>
      <c r="Q381" s="36">
        <v>0</v>
      </c>
      <c r="R381" s="36">
        <v>0</v>
      </c>
      <c r="S381" s="36">
        <v>0</v>
      </c>
      <c r="T381" s="36">
        <v>0</v>
      </c>
    </row>
    <row r="382" spans="1:20" ht="38.25" customHeight="1" x14ac:dyDescent="0.2">
      <c r="A382" s="192"/>
      <c r="B382" s="192"/>
      <c r="C382" s="192"/>
      <c r="D382" s="19">
        <v>2022</v>
      </c>
      <c r="E382" s="20">
        <f t="shared" si="166"/>
        <v>3000</v>
      </c>
      <c r="F382" s="20">
        <v>0</v>
      </c>
      <c r="G382" s="20">
        <v>0</v>
      </c>
      <c r="H382" s="20">
        <v>0</v>
      </c>
      <c r="I382" s="20">
        <v>3000</v>
      </c>
      <c r="J382" s="196"/>
      <c r="K382" s="198"/>
      <c r="L382" s="198"/>
      <c r="M382" s="157"/>
      <c r="N382" s="225"/>
      <c r="O382" s="22">
        <v>2022</v>
      </c>
      <c r="P382" s="18">
        <f t="shared" si="169"/>
        <v>0</v>
      </c>
      <c r="Q382" s="36">
        <v>0</v>
      </c>
      <c r="R382" s="36">
        <v>0</v>
      </c>
      <c r="S382" s="36">
        <v>0</v>
      </c>
      <c r="T382" s="36">
        <v>0</v>
      </c>
    </row>
    <row r="383" spans="1:20" ht="40.5" customHeight="1" x14ac:dyDescent="0.2">
      <c r="A383" s="192"/>
      <c r="B383" s="192"/>
      <c r="C383" s="192"/>
      <c r="D383" s="19">
        <v>2023</v>
      </c>
      <c r="E383" s="20">
        <f t="shared" si="166"/>
        <v>0</v>
      </c>
      <c r="F383" s="20">
        <v>0</v>
      </c>
      <c r="G383" s="20">
        <v>0</v>
      </c>
      <c r="H383" s="20">
        <v>0</v>
      </c>
      <c r="I383" s="20">
        <v>0</v>
      </c>
      <c r="J383" s="196"/>
      <c r="K383" s="198"/>
      <c r="L383" s="198"/>
      <c r="M383" s="157"/>
      <c r="N383" s="225"/>
      <c r="O383" s="22">
        <v>2023</v>
      </c>
      <c r="P383" s="18">
        <f t="shared" si="169"/>
        <v>0</v>
      </c>
      <c r="Q383" s="29"/>
      <c r="R383" s="29"/>
      <c r="S383" s="29"/>
      <c r="T383" s="30"/>
    </row>
    <row r="384" spans="1:20" ht="44.25" customHeight="1" x14ac:dyDescent="0.2">
      <c r="A384" s="192"/>
      <c r="B384" s="192"/>
      <c r="C384" s="192"/>
      <c r="D384" s="19">
        <v>2024</v>
      </c>
      <c r="E384" s="20">
        <f t="shared" si="166"/>
        <v>47000</v>
      </c>
      <c r="F384" s="20">
        <v>33000</v>
      </c>
      <c r="G384" s="20">
        <v>0</v>
      </c>
      <c r="H384" s="20">
        <v>2000</v>
      </c>
      <c r="I384" s="20">
        <v>12000</v>
      </c>
      <c r="J384" s="196"/>
      <c r="K384" s="198"/>
      <c r="L384" s="198"/>
      <c r="M384" s="157"/>
      <c r="N384" s="225"/>
      <c r="O384" s="22">
        <v>2024</v>
      </c>
      <c r="P384" s="18">
        <f t="shared" si="169"/>
        <v>0</v>
      </c>
      <c r="Q384" s="29"/>
      <c r="R384" s="29"/>
      <c r="S384" s="29"/>
      <c r="T384" s="30"/>
    </row>
    <row r="385" spans="1:20" ht="33" customHeight="1" x14ac:dyDescent="0.2">
      <c r="A385" s="193"/>
      <c r="B385" s="193"/>
      <c r="C385" s="193"/>
      <c r="D385" s="19">
        <v>2025</v>
      </c>
      <c r="E385" s="20">
        <f t="shared" si="166"/>
        <v>0</v>
      </c>
      <c r="F385" s="20">
        <v>0</v>
      </c>
      <c r="G385" s="20">
        <v>0</v>
      </c>
      <c r="H385" s="20">
        <v>0</v>
      </c>
      <c r="I385" s="20">
        <v>0</v>
      </c>
      <c r="J385" s="197"/>
      <c r="K385" s="199"/>
      <c r="L385" s="199"/>
      <c r="M385" s="161"/>
      <c r="N385" s="225"/>
      <c r="O385" s="25">
        <v>2025</v>
      </c>
      <c r="P385" s="31">
        <f t="shared" si="169"/>
        <v>0</v>
      </c>
      <c r="Q385" s="29"/>
      <c r="R385" s="29"/>
      <c r="S385" s="29"/>
      <c r="T385" s="30"/>
    </row>
    <row r="386" spans="1:20" s="60" customFormat="1" ht="14.25" customHeight="1" x14ac:dyDescent="0.2">
      <c r="A386" s="177" t="s">
        <v>92</v>
      </c>
      <c r="B386" s="186" t="s">
        <v>91</v>
      </c>
      <c r="C386" s="179">
        <v>2021</v>
      </c>
      <c r="D386" s="61" t="s">
        <v>3</v>
      </c>
      <c r="E386" s="62">
        <f>SUM(E387:E391)</f>
        <v>16764.400000000001</v>
      </c>
      <c r="F386" s="62">
        <f>SUM(F387:F391)</f>
        <v>955.6</v>
      </c>
      <c r="G386" s="62">
        <f>SUM(G387:G391)</f>
        <v>14970.6</v>
      </c>
      <c r="H386" s="62">
        <f>SUM(H387:H391)</f>
        <v>838.2</v>
      </c>
      <c r="I386" s="62">
        <f>SUM(I387:I391)</f>
        <v>0</v>
      </c>
      <c r="J386" s="178" t="s">
        <v>308</v>
      </c>
      <c r="K386" s="179" t="s">
        <v>295</v>
      </c>
      <c r="L386" s="179" t="s">
        <v>103</v>
      </c>
      <c r="M386" s="175" t="s">
        <v>294</v>
      </c>
      <c r="N386" s="170" t="s">
        <v>336</v>
      </c>
      <c r="O386" s="68" t="s">
        <v>3</v>
      </c>
      <c r="P386" s="71">
        <f>SUM(P387:P391)</f>
        <v>16764.399999999998</v>
      </c>
      <c r="Q386" s="71">
        <f t="shared" ref="Q386:T386" si="170">SUM(Q387:Q391)</f>
        <v>1519.05</v>
      </c>
      <c r="R386" s="71">
        <f t="shared" si="170"/>
        <v>14407.15</v>
      </c>
      <c r="S386" s="71">
        <f t="shared" si="170"/>
        <v>838.2</v>
      </c>
      <c r="T386" s="71">
        <f t="shared" si="170"/>
        <v>0</v>
      </c>
    </row>
    <row r="387" spans="1:20" s="60" customFormat="1" x14ac:dyDescent="0.2">
      <c r="A387" s="145"/>
      <c r="B387" s="145"/>
      <c r="C387" s="145"/>
      <c r="D387" s="61">
        <v>2021</v>
      </c>
      <c r="E387" s="62">
        <f>SUM(F387:I387)</f>
        <v>16764.400000000001</v>
      </c>
      <c r="F387" s="62">
        <v>955.6</v>
      </c>
      <c r="G387" s="62">
        <v>14970.6</v>
      </c>
      <c r="H387" s="62">
        <v>838.2</v>
      </c>
      <c r="I387" s="62">
        <v>0</v>
      </c>
      <c r="J387" s="147"/>
      <c r="K387" s="150"/>
      <c r="L387" s="150"/>
      <c r="M387" s="153"/>
      <c r="N387" s="170"/>
      <c r="O387" s="68">
        <v>2021</v>
      </c>
      <c r="P387" s="58">
        <f t="shared" ref="P387:P391" si="171">SUM(Q387:T387)</f>
        <v>16764.399999999998</v>
      </c>
      <c r="Q387" s="63">
        <v>1519.05</v>
      </c>
      <c r="R387" s="63">
        <v>14407.15</v>
      </c>
      <c r="S387" s="63">
        <v>838.2</v>
      </c>
      <c r="T387" s="64">
        <v>0</v>
      </c>
    </row>
    <row r="388" spans="1:20" s="60" customFormat="1" x14ac:dyDescent="0.2">
      <c r="A388" s="145"/>
      <c r="B388" s="145"/>
      <c r="C388" s="145"/>
      <c r="D388" s="61">
        <v>2022</v>
      </c>
      <c r="E388" s="62">
        <f>SUM(F388:I388)</f>
        <v>0</v>
      </c>
      <c r="F388" s="62">
        <v>0</v>
      </c>
      <c r="G388" s="62">
        <v>0</v>
      </c>
      <c r="H388" s="62">
        <v>0</v>
      </c>
      <c r="I388" s="62">
        <v>0</v>
      </c>
      <c r="J388" s="147"/>
      <c r="K388" s="150"/>
      <c r="L388" s="150"/>
      <c r="M388" s="153"/>
      <c r="N388" s="170"/>
      <c r="O388" s="68">
        <v>2022</v>
      </c>
      <c r="P388" s="58">
        <f t="shared" si="171"/>
        <v>0</v>
      </c>
      <c r="Q388" s="66">
        <v>0</v>
      </c>
      <c r="R388" s="66">
        <v>0</v>
      </c>
      <c r="S388" s="66">
        <v>0</v>
      </c>
      <c r="T388" s="66">
        <v>0</v>
      </c>
    </row>
    <row r="389" spans="1:20" s="60" customFormat="1" x14ac:dyDescent="0.2">
      <c r="A389" s="145"/>
      <c r="B389" s="145"/>
      <c r="C389" s="145"/>
      <c r="D389" s="61">
        <v>2023</v>
      </c>
      <c r="E389" s="62">
        <f>SUM(F389:I389)</f>
        <v>0</v>
      </c>
      <c r="F389" s="62">
        <v>0</v>
      </c>
      <c r="G389" s="62">
        <v>0</v>
      </c>
      <c r="H389" s="62">
        <v>0</v>
      </c>
      <c r="I389" s="62">
        <v>0</v>
      </c>
      <c r="J389" s="147"/>
      <c r="K389" s="150"/>
      <c r="L389" s="150"/>
      <c r="M389" s="153"/>
      <c r="N389" s="170"/>
      <c r="O389" s="68">
        <v>2023</v>
      </c>
      <c r="P389" s="58">
        <f t="shared" si="171"/>
        <v>0</v>
      </c>
      <c r="Q389" s="118"/>
      <c r="R389" s="118"/>
      <c r="S389" s="118"/>
      <c r="T389" s="119"/>
    </row>
    <row r="390" spans="1:20" s="60" customFormat="1" x14ac:dyDescent="0.2">
      <c r="A390" s="145"/>
      <c r="B390" s="145"/>
      <c r="C390" s="145"/>
      <c r="D390" s="61">
        <v>2024</v>
      </c>
      <c r="E390" s="62">
        <f>SUM(F390:I390)</f>
        <v>0</v>
      </c>
      <c r="F390" s="62">
        <v>0</v>
      </c>
      <c r="G390" s="62">
        <v>0</v>
      </c>
      <c r="H390" s="62">
        <v>0</v>
      </c>
      <c r="I390" s="62">
        <v>0</v>
      </c>
      <c r="J390" s="147"/>
      <c r="K390" s="150"/>
      <c r="L390" s="150"/>
      <c r="M390" s="153"/>
      <c r="N390" s="170"/>
      <c r="O390" s="68">
        <v>2024</v>
      </c>
      <c r="P390" s="58">
        <f t="shared" si="171"/>
        <v>0</v>
      </c>
      <c r="Q390" s="118"/>
      <c r="R390" s="118"/>
      <c r="S390" s="118"/>
      <c r="T390" s="119"/>
    </row>
    <row r="391" spans="1:20" s="60" customFormat="1" ht="18" customHeight="1" x14ac:dyDescent="0.2">
      <c r="A391" s="146"/>
      <c r="B391" s="146"/>
      <c r="C391" s="146"/>
      <c r="D391" s="61">
        <v>2025</v>
      </c>
      <c r="E391" s="62">
        <f>SUM(F391:I391)</f>
        <v>0</v>
      </c>
      <c r="F391" s="62">
        <v>0</v>
      </c>
      <c r="G391" s="62">
        <v>0</v>
      </c>
      <c r="H391" s="62">
        <v>0</v>
      </c>
      <c r="I391" s="62">
        <v>0</v>
      </c>
      <c r="J391" s="149"/>
      <c r="K391" s="151"/>
      <c r="L391" s="151"/>
      <c r="M391" s="154"/>
      <c r="N391" s="170"/>
      <c r="O391" s="92">
        <v>2025</v>
      </c>
      <c r="P391" s="124">
        <f t="shared" si="171"/>
        <v>0</v>
      </c>
      <c r="Q391" s="118"/>
      <c r="R391" s="118"/>
      <c r="S391" s="118"/>
      <c r="T391" s="119"/>
    </row>
    <row r="392" spans="1:20" s="60" customFormat="1" x14ac:dyDescent="0.2">
      <c r="A392" s="177" t="s">
        <v>144</v>
      </c>
      <c r="B392" s="186" t="s">
        <v>145</v>
      </c>
      <c r="C392" s="179">
        <v>2022</v>
      </c>
      <c r="D392" s="61" t="s">
        <v>3</v>
      </c>
      <c r="E392" s="62">
        <f>SUM(E393:E397)</f>
        <v>30718.196080000002</v>
      </c>
      <c r="F392" s="62">
        <f>SUM(F393:F397)</f>
        <v>29182.29608</v>
      </c>
      <c r="G392" s="62">
        <f>SUM(G393:G397)</f>
        <v>0</v>
      </c>
      <c r="H392" s="62">
        <f>SUM(H393:H397)</f>
        <v>1535.9</v>
      </c>
      <c r="I392" s="62">
        <f>SUM(I393:I397)</f>
        <v>0</v>
      </c>
      <c r="J392" s="178" t="s">
        <v>309</v>
      </c>
      <c r="K392" s="179" t="s">
        <v>108</v>
      </c>
      <c r="L392" s="179" t="s">
        <v>103</v>
      </c>
      <c r="M392" s="175" t="s">
        <v>143</v>
      </c>
      <c r="N392" s="253" t="s">
        <v>409</v>
      </c>
      <c r="O392" s="68" t="s">
        <v>3</v>
      </c>
      <c r="P392" s="71">
        <f>SUM(P393:P397)</f>
        <v>60224.388449999999</v>
      </c>
      <c r="Q392" s="71">
        <f t="shared" ref="Q392:T392" si="172">SUM(Q393:Q397)</f>
        <v>57213.169029999997</v>
      </c>
      <c r="R392" s="71">
        <f t="shared" si="172"/>
        <v>0</v>
      </c>
      <c r="S392" s="71">
        <f t="shared" si="172"/>
        <v>3011.2194199999999</v>
      </c>
      <c r="T392" s="71">
        <f t="shared" si="172"/>
        <v>0</v>
      </c>
    </row>
    <row r="393" spans="1:20" s="60" customFormat="1" x14ac:dyDescent="0.2">
      <c r="A393" s="145"/>
      <c r="B393" s="145"/>
      <c r="C393" s="145"/>
      <c r="D393" s="61">
        <v>2021</v>
      </c>
      <c r="E393" s="62">
        <f>SUM(F393:I393)</f>
        <v>0</v>
      </c>
      <c r="F393" s="62">
        <v>0</v>
      </c>
      <c r="G393" s="62">
        <v>0</v>
      </c>
      <c r="H393" s="62">
        <v>0</v>
      </c>
      <c r="I393" s="62">
        <v>0</v>
      </c>
      <c r="J393" s="147"/>
      <c r="K393" s="150"/>
      <c r="L393" s="150"/>
      <c r="M393" s="153"/>
      <c r="N393" s="253"/>
      <c r="O393" s="68">
        <v>2021</v>
      </c>
      <c r="P393" s="58">
        <v>0</v>
      </c>
      <c r="Q393" s="58">
        <v>0</v>
      </c>
      <c r="R393" s="58">
        <v>0</v>
      </c>
      <c r="S393" s="58">
        <v>0</v>
      </c>
      <c r="T393" s="58">
        <v>0</v>
      </c>
    </row>
    <row r="394" spans="1:20" s="60" customFormat="1" ht="46.5" customHeight="1" x14ac:dyDescent="0.2">
      <c r="A394" s="145"/>
      <c r="B394" s="145"/>
      <c r="C394" s="145"/>
      <c r="D394" s="61">
        <v>2022</v>
      </c>
      <c r="E394" s="62">
        <f>SUM(F394:I394)</f>
        <v>30718.196080000002</v>
      </c>
      <c r="F394" s="62">
        <v>29182.29608</v>
      </c>
      <c r="G394" s="62">
        <v>0</v>
      </c>
      <c r="H394" s="62">
        <v>1535.9</v>
      </c>
      <c r="I394" s="62">
        <v>0</v>
      </c>
      <c r="J394" s="147"/>
      <c r="K394" s="150"/>
      <c r="L394" s="150"/>
      <c r="M394" s="153"/>
      <c r="N394" s="253"/>
      <c r="O394" s="68">
        <v>2022</v>
      </c>
      <c r="P394" s="58">
        <v>60224.388449999999</v>
      </c>
      <c r="Q394" s="58">
        <v>57213.169029999997</v>
      </c>
      <c r="R394" s="58">
        <v>0</v>
      </c>
      <c r="S394" s="58">
        <v>3011.2194199999999</v>
      </c>
      <c r="T394" s="58">
        <v>0</v>
      </c>
    </row>
    <row r="395" spans="1:20" s="60" customFormat="1" ht="38.25" customHeight="1" x14ac:dyDescent="0.2">
      <c r="A395" s="145"/>
      <c r="B395" s="145"/>
      <c r="C395" s="145"/>
      <c r="D395" s="61">
        <v>2023</v>
      </c>
      <c r="E395" s="62">
        <f>SUM(F395:I395)</f>
        <v>0</v>
      </c>
      <c r="F395" s="62">
        <v>0</v>
      </c>
      <c r="G395" s="62">
        <v>0</v>
      </c>
      <c r="H395" s="62">
        <v>0</v>
      </c>
      <c r="I395" s="62">
        <v>0</v>
      </c>
      <c r="J395" s="147"/>
      <c r="K395" s="150"/>
      <c r="L395" s="150"/>
      <c r="M395" s="153"/>
      <c r="N395" s="253"/>
      <c r="O395" s="68">
        <v>2023</v>
      </c>
      <c r="P395" s="58">
        <v>0</v>
      </c>
      <c r="Q395" s="58"/>
      <c r="R395" s="58"/>
      <c r="S395" s="58"/>
      <c r="T395" s="58"/>
    </row>
    <row r="396" spans="1:20" s="60" customFormat="1" ht="80.25" customHeight="1" x14ac:dyDescent="0.2">
      <c r="A396" s="145"/>
      <c r="B396" s="145"/>
      <c r="C396" s="145"/>
      <c r="D396" s="61">
        <v>2024</v>
      </c>
      <c r="E396" s="62">
        <f>SUM(F396:I396)</f>
        <v>0</v>
      </c>
      <c r="F396" s="62">
        <v>0</v>
      </c>
      <c r="G396" s="62">
        <v>0</v>
      </c>
      <c r="H396" s="62">
        <v>0</v>
      </c>
      <c r="I396" s="62">
        <v>0</v>
      </c>
      <c r="J396" s="147"/>
      <c r="K396" s="150"/>
      <c r="L396" s="150"/>
      <c r="M396" s="153"/>
      <c r="N396" s="253"/>
      <c r="O396" s="68">
        <v>2024</v>
      </c>
      <c r="P396" s="58">
        <v>0</v>
      </c>
      <c r="Q396" s="58"/>
      <c r="R396" s="58"/>
      <c r="S396" s="58"/>
      <c r="T396" s="58"/>
    </row>
    <row r="397" spans="1:20" s="60" customFormat="1" ht="168" customHeight="1" x14ac:dyDescent="0.2">
      <c r="A397" s="146"/>
      <c r="B397" s="146"/>
      <c r="C397" s="146"/>
      <c r="D397" s="61">
        <v>2025</v>
      </c>
      <c r="E397" s="62">
        <f>SUM(F397:I397)</f>
        <v>0</v>
      </c>
      <c r="F397" s="62">
        <v>0</v>
      </c>
      <c r="G397" s="62">
        <v>0</v>
      </c>
      <c r="H397" s="62">
        <v>0</v>
      </c>
      <c r="I397" s="62">
        <v>0</v>
      </c>
      <c r="J397" s="149"/>
      <c r="K397" s="151"/>
      <c r="L397" s="151"/>
      <c r="M397" s="154"/>
      <c r="N397" s="253"/>
      <c r="O397" s="92">
        <v>2025</v>
      </c>
      <c r="P397" s="124">
        <v>0</v>
      </c>
      <c r="Q397" s="58"/>
      <c r="R397" s="58"/>
      <c r="S397" s="58"/>
      <c r="T397" s="58"/>
    </row>
    <row r="398" spans="1:20" s="60" customFormat="1" x14ac:dyDescent="0.2">
      <c r="A398" s="177" t="s">
        <v>182</v>
      </c>
      <c r="B398" s="186" t="s">
        <v>310</v>
      </c>
      <c r="C398" s="179" t="s">
        <v>79</v>
      </c>
      <c r="D398" s="61" t="s">
        <v>3</v>
      </c>
      <c r="E398" s="62">
        <f>E399+E400+E401+E402+E403</f>
        <v>1050</v>
      </c>
      <c r="F398" s="62">
        <f t="shared" ref="F398:I398" si="173">F399+F400+F401+F402+F403</f>
        <v>0</v>
      </c>
      <c r="G398" s="62">
        <f t="shared" si="173"/>
        <v>0</v>
      </c>
      <c r="H398" s="62">
        <f t="shared" si="173"/>
        <v>0</v>
      </c>
      <c r="I398" s="62">
        <f t="shared" si="173"/>
        <v>1050</v>
      </c>
      <c r="J398" s="178" t="s">
        <v>311</v>
      </c>
      <c r="K398" s="179" t="s">
        <v>108</v>
      </c>
      <c r="L398" s="179" t="s">
        <v>103</v>
      </c>
      <c r="M398" s="175" t="s">
        <v>143</v>
      </c>
      <c r="N398" s="170" t="s">
        <v>410</v>
      </c>
      <c r="O398" s="68" t="s">
        <v>3</v>
      </c>
      <c r="P398" s="71">
        <f>SUM(P399:P403)</f>
        <v>420</v>
      </c>
      <c r="Q398" s="71">
        <f t="shared" ref="Q398:S398" si="174">SUM(Q399:Q403)</f>
        <v>0</v>
      </c>
      <c r="R398" s="71">
        <f t="shared" si="174"/>
        <v>0</v>
      </c>
      <c r="S398" s="71">
        <f t="shared" si="174"/>
        <v>0</v>
      </c>
      <c r="T398" s="71">
        <f>SUM(T399:T403)</f>
        <v>420</v>
      </c>
    </row>
    <row r="399" spans="1:20" s="60" customFormat="1" x14ac:dyDescent="0.2">
      <c r="A399" s="145"/>
      <c r="B399" s="145"/>
      <c r="C399" s="145"/>
      <c r="D399" s="61">
        <v>2021</v>
      </c>
      <c r="E399" s="62">
        <f>F399+G399+H399+I399</f>
        <v>0</v>
      </c>
      <c r="F399" s="62">
        <v>0</v>
      </c>
      <c r="G399" s="62">
        <v>0</v>
      </c>
      <c r="H399" s="62">
        <v>0</v>
      </c>
      <c r="I399" s="62">
        <v>0</v>
      </c>
      <c r="J399" s="147"/>
      <c r="K399" s="150"/>
      <c r="L399" s="150"/>
      <c r="M399" s="153"/>
      <c r="N399" s="170"/>
      <c r="O399" s="68">
        <v>2021</v>
      </c>
      <c r="P399" s="58">
        <f t="shared" ref="P399:P403" si="175">SUM(Q399:T399)</f>
        <v>420</v>
      </c>
      <c r="Q399" s="58">
        <v>0</v>
      </c>
      <c r="R399" s="58">
        <v>0</v>
      </c>
      <c r="S399" s="58">
        <v>0</v>
      </c>
      <c r="T399" s="58">
        <v>420</v>
      </c>
    </row>
    <row r="400" spans="1:20" s="60" customFormat="1" x14ac:dyDescent="0.2">
      <c r="A400" s="145"/>
      <c r="B400" s="145"/>
      <c r="C400" s="145"/>
      <c r="D400" s="61">
        <v>2022</v>
      </c>
      <c r="E400" s="62">
        <f t="shared" ref="E400:E403" si="176">F400+G400+H400+I400</f>
        <v>1050</v>
      </c>
      <c r="F400" s="62">
        <v>0</v>
      </c>
      <c r="G400" s="62">
        <v>0</v>
      </c>
      <c r="H400" s="62">
        <v>0</v>
      </c>
      <c r="I400" s="62">
        <v>1050</v>
      </c>
      <c r="J400" s="147"/>
      <c r="K400" s="150"/>
      <c r="L400" s="150"/>
      <c r="M400" s="153"/>
      <c r="N400" s="170"/>
      <c r="O400" s="68">
        <v>2022</v>
      </c>
      <c r="P400" s="58">
        <f t="shared" si="175"/>
        <v>0</v>
      </c>
      <c r="Q400" s="58">
        <v>0</v>
      </c>
      <c r="R400" s="58">
        <v>0</v>
      </c>
      <c r="S400" s="58">
        <v>0</v>
      </c>
      <c r="T400" s="58">
        <v>0</v>
      </c>
    </row>
    <row r="401" spans="1:20" s="60" customFormat="1" x14ac:dyDescent="0.2">
      <c r="A401" s="145"/>
      <c r="B401" s="145"/>
      <c r="C401" s="145"/>
      <c r="D401" s="61">
        <v>2023</v>
      </c>
      <c r="E401" s="62">
        <f t="shared" si="176"/>
        <v>0</v>
      </c>
      <c r="F401" s="62">
        <v>0</v>
      </c>
      <c r="G401" s="62">
        <v>0</v>
      </c>
      <c r="H401" s="62">
        <v>0</v>
      </c>
      <c r="I401" s="62">
        <v>0</v>
      </c>
      <c r="J401" s="147"/>
      <c r="K401" s="150"/>
      <c r="L401" s="150"/>
      <c r="M401" s="153"/>
      <c r="N401" s="170"/>
      <c r="O401" s="68">
        <v>2023</v>
      </c>
      <c r="P401" s="58">
        <f t="shared" si="175"/>
        <v>0</v>
      </c>
      <c r="Q401" s="118"/>
      <c r="R401" s="118"/>
      <c r="S401" s="118"/>
      <c r="T401" s="119"/>
    </row>
    <row r="402" spans="1:20" s="60" customFormat="1" x14ac:dyDescent="0.2">
      <c r="A402" s="145"/>
      <c r="B402" s="145"/>
      <c r="C402" s="145"/>
      <c r="D402" s="61">
        <v>2024</v>
      </c>
      <c r="E402" s="62">
        <f t="shared" si="176"/>
        <v>0</v>
      </c>
      <c r="F402" s="62">
        <v>0</v>
      </c>
      <c r="G402" s="62">
        <v>0</v>
      </c>
      <c r="H402" s="62">
        <v>0</v>
      </c>
      <c r="I402" s="62">
        <v>0</v>
      </c>
      <c r="J402" s="147"/>
      <c r="K402" s="150"/>
      <c r="L402" s="150"/>
      <c r="M402" s="153"/>
      <c r="N402" s="170"/>
      <c r="O402" s="68">
        <v>2024</v>
      </c>
      <c r="P402" s="58">
        <f t="shared" si="175"/>
        <v>0</v>
      </c>
      <c r="Q402" s="118"/>
      <c r="R402" s="118"/>
      <c r="S402" s="118"/>
      <c r="T402" s="119"/>
    </row>
    <row r="403" spans="1:20" s="60" customFormat="1" ht="14.25" customHeight="1" x14ac:dyDescent="0.2">
      <c r="A403" s="146"/>
      <c r="B403" s="146"/>
      <c r="C403" s="146"/>
      <c r="D403" s="61">
        <v>2025</v>
      </c>
      <c r="E403" s="62">
        <f t="shared" si="176"/>
        <v>0</v>
      </c>
      <c r="F403" s="62">
        <v>0</v>
      </c>
      <c r="G403" s="62">
        <v>0</v>
      </c>
      <c r="H403" s="62">
        <v>0</v>
      </c>
      <c r="I403" s="62">
        <v>0</v>
      </c>
      <c r="J403" s="149"/>
      <c r="K403" s="151"/>
      <c r="L403" s="151"/>
      <c r="M403" s="154"/>
      <c r="N403" s="170"/>
      <c r="O403" s="92">
        <v>2025</v>
      </c>
      <c r="P403" s="124">
        <f t="shared" si="175"/>
        <v>0</v>
      </c>
      <c r="Q403" s="118"/>
      <c r="R403" s="118"/>
      <c r="S403" s="118"/>
      <c r="T403" s="119"/>
    </row>
    <row r="404" spans="1:20" s="60" customFormat="1" ht="14.25" customHeight="1" x14ac:dyDescent="0.2">
      <c r="A404" s="177" t="s">
        <v>183</v>
      </c>
      <c r="B404" s="178" t="s">
        <v>93</v>
      </c>
      <c r="C404" s="179" t="s">
        <v>9</v>
      </c>
      <c r="D404" s="61" t="s">
        <v>3</v>
      </c>
      <c r="E404" s="62">
        <f>SUM(E405:E409)</f>
        <v>230000</v>
      </c>
      <c r="F404" s="62">
        <f>SUM(F405:F409)</f>
        <v>0</v>
      </c>
      <c r="G404" s="62">
        <f>SUM(G405:G409)</f>
        <v>0</v>
      </c>
      <c r="H404" s="62">
        <f>SUM(H405:H409)</f>
        <v>0</v>
      </c>
      <c r="I404" s="62">
        <f>SUM(I405:I409)</f>
        <v>230000</v>
      </c>
      <c r="J404" s="214" t="s">
        <v>312</v>
      </c>
      <c r="K404" s="179" t="s">
        <v>106</v>
      </c>
      <c r="L404" s="179" t="s">
        <v>111</v>
      </c>
      <c r="M404" s="175" t="s">
        <v>313</v>
      </c>
      <c r="N404" s="170" t="s">
        <v>411</v>
      </c>
      <c r="O404" s="68" t="s">
        <v>3</v>
      </c>
      <c r="P404" s="71">
        <f>SUM(P405:P409)</f>
        <v>46000</v>
      </c>
      <c r="Q404" s="71">
        <f t="shared" ref="Q404:T404" si="177">SUM(Q405:Q409)</f>
        <v>0</v>
      </c>
      <c r="R404" s="71">
        <f t="shared" si="177"/>
        <v>0</v>
      </c>
      <c r="S404" s="71">
        <f t="shared" si="177"/>
        <v>0</v>
      </c>
      <c r="T404" s="71">
        <f t="shared" si="177"/>
        <v>46000</v>
      </c>
    </row>
    <row r="405" spans="1:20" s="60" customFormat="1" x14ac:dyDescent="0.2">
      <c r="A405" s="145"/>
      <c r="B405" s="145"/>
      <c r="C405" s="145"/>
      <c r="D405" s="61">
        <v>2021</v>
      </c>
      <c r="E405" s="62">
        <f>SUM(F405:I405)</f>
        <v>46000</v>
      </c>
      <c r="F405" s="62">
        <v>0</v>
      </c>
      <c r="G405" s="62">
        <v>0</v>
      </c>
      <c r="H405" s="62">
        <v>0</v>
      </c>
      <c r="I405" s="62">
        <v>46000</v>
      </c>
      <c r="J405" s="215"/>
      <c r="K405" s="150"/>
      <c r="L405" s="150"/>
      <c r="M405" s="153"/>
      <c r="N405" s="170"/>
      <c r="O405" s="68">
        <v>2021</v>
      </c>
      <c r="P405" s="58">
        <f>SUM(Q405:T405)</f>
        <v>46000</v>
      </c>
      <c r="Q405" s="58">
        <v>0</v>
      </c>
      <c r="R405" s="58">
        <v>0</v>
      </c>
      <c r="S405" s="58">
        <v>0</v>
      </c>
      <c r="T405" s="58">
        <v>46000</v>
      </c>
    </row>
    <row r="406" spans="1:20" s="60" customFormat="1" ht="123.75" x14ac:dyDescent="0.2">
      <c r="A406" s="145"/>
      <c r="B406" s="145"/>
      <c r="C406" s="145"/>
      <c r="D406" s="61">
        <v>2022</v>
      </c>
      <c r="E406" s="62">
        <f>SUM(F406:I406)</f>
        <v>46000</v>
      </c>
      <c r="F406" s="62">
        <v>0</v>
      </c>
      <c r="G406" s="62">
        <v>0</v>
      </c>
      <c r="H406" s="62">
        <v>0</v>
      </c>
      <c r="I406" s="62">
        <v>46000</v>
      </c>
      <c r="J406" s="215"/>
      <c r="K406" s="150"/>
      <c r="L406" s="150"/>
      <c r="M406" s="153"/>
      <c r="N406" s="170"/>
      <c r="O406" s="68">
        <v>2022</v>
      </c>
      <c r="P406" s="75">
        <v>0</v>
      </c>
      <c r="Q406" s="105">
        <v>0</v>
      </c>
      <c r="R406" s="105">
        <v>0</v>
      </c>
      <c r="S406" s="105">
        <v>0</v>
      </c>
      <c r="T406" s="87" t="s">
        <v>332</v>
      </c>
    </row>
    <row r="407" spans="1:20" s="60" customFormat="1" ht="132.75" customHeight="1" x14ac:dyDescent="0.2">
      <c r="A407" s="145"/>
      <c r="B407" s="145"/>
      <c r="C407" s="145"/>
      <c r="D407" s="61">
        <v>2023</v>
      </c>
      <c r="E407" s="62">
        <f>SUM(F407:I407)</f>
        <v>46000</v>
      </c>
      <c r="F407" s="62">
        <v>0</v>
      </c>
      <c r="G407" s="62">
        <v>0</v>
      </c>
      <c r="H407" s="62">
        <v>0</v>
      </c>
      <c r="I407" s="62">
        <v>46000</v>
      </c>
      <c r="J407" s="215"/>
      <c r="K407" s="150"/>
      <c r="L407" s="150"/>
      <c r="M407" s="153"/>
      <c r="N407" s="170"/>
      <c r="O407" s="68">
        <v>2023</v>
      </c>
      <c r="P407" s="75">
        <v>0</v>
      </c>
      <c r="Q407" s="118"/>
      <c r="R407" s="118"/>
      <c r="S407" s="118"/>
      <c r="T407" s="74"/>
    </row>
    <row r="408" spans="1:20" s="60" customFormat="1" ht="132.75" customHeight="1" x14ac:dyDescent="0.2">
      <c r="A408" s="145"/>
      <c r="B408" s="145"/>
      <c r="C408" s="145"/>
      <c r="D408" s="61">
        <v>2024</v>
      </c>
      <c r="E408" s="62">
        <f>SUM(F408:I408)</f>
        <v>46000</v>
      </c>
      <c r="F408" s="62">
        <v>0</v>
      </c>
      <c r="G408" s="62">
        <v>0</v>
      </c>
      <c r="H408" s="62">
        <v>0</v>
      </c>
      <c r="I408" s="62">
        <v>46000</v>
      </c>
      <c r="J408" s="215"/>
      <c r="K408" s="150"/>
      <c r="L408" s="150"/>
      <c r="M408" s="153"/>
      <c r="N408" s="170"/>
      <c r="O408" s="68">
        <v>2024</v>
      </c>
      <c r="P408" s="75">
        <v>0</v>
      </c>
      <c r="Q408" s="118"/>
      <c r="R408" s="118"/>
      <c r="S408" s="118"/>
      <c r="T408" s="74"/>
    </row>
    <row r="409" spans="1:20" s="46" customFormat="1" ht="198.75" customHeight="1" x14ac:dyDescent="0.2">
      <c r="A409" s="145"/>
      <c r="B409" s="145"/>
      <c r="C409" s="145"/>
      <c r="D409" s="78">
        <v>2025</v>
      </c>
      <c r="E409" s="79">
        <f>SUM(F409:I409)</f>
        <v>46000</v>
      </c>
      <c r="F409" s="79">
        <v>0</v>
      </c>
      <c r="G409" s="79">
        <v>0</v>
      </c>
      <c r="H409" s="79">
        <v>0</v>
      </c>
      <c r="I409" s="79">
        <v>46000</v>
      </c>
      <c r="J409" s="215"/>
      <c r="K409" s="150"/>
      <c r="L409" s="150"/>
      <c r="M409" s="153"/>
      <c r="N409" s="170"/>
      <c r="O409" s="48">
        <v>2025</v>
      </c>
      <c r="P409" s="50">
        <v>0</v>
      </c>
      <c r="Q409" s="49"/>
      <c r="R409" s="49"/>
      <c r="S409" s="49"/>
      <c r="T409" s="47"/>
    </row>
    <row r="410" spans="1:20" x14ac:dyDescent="0.2">
      <c r="A410" s="24" t="s">
        <v>94</v>
      </c>
      <c r="B410" s="221" t="s">
        <v>95</v>
      </c>
      <c r="C410" s="142"/>
      <c r="D410" s="142"/>
      <c r="E410" s="142"/>
      <c r="F410" s="142"/>
      <c r="G410" s="142"/>
      <c r="H410" s="142"/>
      <c r="I410" s="142"/>
      <c r="J410" s="142"/>
      <c r="K410" s="142"/>
      <c r="L410" s="142"/>
      <c r="M410" s="142"/>
      <c r="N410" s="219"/>
      <c r="O410" s="219"/>
      <c r="P410" s="219"/>
      <c r="Q410" s="219"/>
      <c r="R410" s="219"/>
      <c r="S410" s="219"/>
      <c r="T410" s="219"/>
    </row>
    <row r="411" spans="1:20" s="60" customFormat="1" ht="14.25" customHeight="1" x14ac:dyDescent="0.2">
      <c r="A411" s="144" t="s">
        <v>96</v>
      </c>
      <c r="B411" s="147" t="s">
        <v>314</v>
      </c>
      <c r="C411" s="148" t="s">
        <v>9</v>
      </c>
      <c r="D411" s="55" t="s">
        <v>3</v>
      </c>
      <c r="E411" s="56">
        <f>SUM(E412:E416)</f>
        <v>600000</v>
      </c>
      <c r="F411" s="56">
        <f>SUM(F412:F416)</f>
        <v>0</v>
      </c>
      <c r="G411" s="56">
        <f>SUM(G412:G416)</f>
        <v>0</v>
      </c>
      <c r="H411" s="56">
        <f>SUM(H412:H416)</f>
        <v>0</v>
      </c>
      <c r="I411" s="56">
        <f>SUM(I412:I416)</f>
        <v>600000</v>
      </c>
      <c r="J411" s="147" t="s">
        <v>315</v>
      </c>
      <c r="K411" s="148" t="s">
        <v>102</v>
      </c>
      <c r="L411" s="148" t="s">
        <v>122</v>
      </c>
      <c r="M411" s="152" t="s">
        <v>97</v>
      </c>
      <c r="N411" s="170" t="s">
        <v>337</v>
      </c>
      <c r="O411" s="68" t="s">
        <v>3</v>
      </c>
      <c r="P411" s="65">
        <f>SUM(P412:P416)</f>
        <v>0</v>
      </c>
      <c r="Q411" s="73"/>
      <c r="R411" s="73"/>
      <c r="S411" s="73"/>
      <c r="T411" s="74"/>
    </row>
    <row r="412" spans="1:20" s="60" customFormat="1" x14ac:dyDescent="0.2">
      <c r="A412" s="145"/>
      <c r="B412" s="145"/>
      <c r="C412" s="145"/>
      <c r="D412" s="61">
        <v>2021</v>
      </c>
      <c r="E412" s="62">
        <f>SUM(F412:I412)</f>
        <v>120000</v>
      </c>
      <c r="F412" s="62">
        <v>0</v>
      </c>
      <c r="G412" s="62">
        <v>0</v>
      </c>
      <c r="H412" s="62">
        <v>0</v>
      </c>
      <c r="I412" s="62">
        <v>120000</v>
      </c>
      <c r="J412" s="147"/>
      <c r="K412" s="150"/>
      <c r="L412" s="150"/>
      <c r="M412" s="153"/>
      <c r="N412" s="170"/>
      <c r="O412" s="68">
        <v>2021</v>
      </c>
      <c r="P412" s="58">
        <f t="shared" ref="P412:P416" si="178">SUM(Q412:T412)</f>
        <v>0</v>
      </c>
      <c r="Q412" s="58">
        <v>0</v>
      </c>
      <c r="R412" s="58">
        <v>0</v>
      </c>
      <c r="S412" s="58">
        <v>0</v>
      </c>
      <c r="T412" s="58">
        <v>0</v>
      </c>
    </row>
    <row r="413" spans="1:20" s="60" customFormat="1" x14ac:dyDescent="0.2">
      <c r="A413" s="145"/>
      <c r="B413" s="145"/>
      <c r="C413" s="145"/>
      <c r="D413" s="61">
        <v>2022</v>
      </c>
      <c r="E413" s="62">
        <f>SUM(F413:I413)</f>
        <v>120000</v>
      </c>
      <c r="F413" s="62">
        <v>0</v>
      </c>
      <c r="G413" s="62">
        <v>0</v>
      </c>
      <c r="H413" s="62">
        <v>0</v>
      </c>
      <c r="I413" s="62">
        <v>120000</v>
      </c>
      <c r="J413" s="147"/>
      <c r="K413" s="150"/>
      <c r="L413" s="150"/>
      <c r="M413" s="153"/>
      <c r="N413" s="170"/>
      <c r="O413" s="68">
        <v>2022</v>
      </c>
      <c r="P413" s="65">
        <f t="shared" si="178"/>
        <v>0</v>
      </c>
      <c r="Q413" s="66">
        <v>0</v>
      </c>
      <c r="R413" s="66">
        <v>0</v>
      </c>
      <c r="S413" s="66">
        <v>0</v>
      </c>
      <c r="T413" s="66">
        <v>0</v>
      </c>
    </row>
    <row r="414" spans="1:20" s="60" customFormat="1" x14ac:dyDescent="0.2">
      <c r="A414" s="145"/>
      <c r="B414" s="145"/>
      <c r="C414" s="145"/>
      <c r="D414" s="61">
        <v>2023</v>
      </c>
      <c r="E414" s="62">
        <f>SUM(F414:I414)</f>
        <v>120000</v>
      </c>
      <c r="F414" s="62">
        <v>0</v>
      </c>
      <c r="G414" s="62">
        <v>0</v>
      </c>
      <c r="H414" s="62">
        <v>0</v>
      </c>
      <c r="I414" s="62">
        <v>120000</v>
      </c>
      <c r="J414" s="147"/>
      <c r="K414" s="150"/>
      <c r="L414" s="150"/>
      <c r="M414" s="153"/>
      <c r="N414" s="170"/>
      <c r="O414" s="68">
        <v>2023</v>
      </c>
      <c r="P414" s="65">
        <f t="shared" si="178"/>
        <v>0</v>
      </c>
      <c r="Q414" s="86"/>
      <c r="R414" s="86"/>
      <c r="S414" s="86"/>
      <c r="T414" s="74"/>
    </row>
    <row r="415" spans="1:20" s="60" customFormat="1" ht="49.5" customHeight="1" x14ac:dyDescent="0.2">
      <c r="A415" s="145"/>
      <c r="B415" s="145"/>
      <c r="C415" s="145"/>
      <c r="D415" s="61">
        <v>2024</v>
      </c>
      <c r="E415" s="62">
        <f>SUM(F415:I415)</f>
        <v>120000</v>
      </c>
      <c r="F415" s="62">
        <v>0</v>
      </c>
      <c r="G415" s="62">
        <v>0</v>
      </c>
      <c r="H415" s="62">
        <v>0</v>
      </c>
      <c r="I415" s="62">
        <v>120000</v>
      </c>
      <c r="J415" s="147"/>
      <c r="K415" s="150"/>
      <c r="L415" s="150"/>
      <c r="M415" s="153"/>
      <c r="N415" s="170"/>
      <c r="O415" s="68">
        <v>2024</v>
      </c>
      <c r="P415" s="65">
        <f t="shared" si="178"/>
        <v>0</v>
      </c>
      <c r="Q415" s="86"/>
      <c r="R415" s="86"/>
      <c r="S415" s="86"/>
      <c r="T415" s="74"/>
    </row>
    <row r="416" spans="1:20" s="60" customFormat="1" ht="27.75" customHeight="1" x14ac:dyDescent="0.2">
      <c r="A416" s="146"/>
      <c r="B416" s="146"/>
      <c r="C416" s="146"/>
      <c r="D416" s="61">
        <v>2025</v>
      </c>
      <c r="E416" s="62">
        <f>SUM(F416:I416)</f>
        <v>120000</v>
      </c>
      <c r="F416" s="62">
        <v>0</v>
      </c>
      <c r="G416" s="62">
        <v>0</v>
      </c>
      <c r="H416" s="62">
        <v>0</v>
      </c>
      <c r="I416" s="62">
        <v>120000</v>
      </c>
      <c r="J416" s="149"/>
      <c r="K416" s="151"/>
      <c r="L416" s="151"/>
      <c r="M416" s="154"/>
      <c r="N416" s="170"/>
      <c r="O416" s="68">
        <v>2025</v>
      </c>
      <c r="P416" s="65">
        <f t="shared" si="178"/>
        <v>0</v>
      </c>
      <c r="Q416" s="86"/>
      <c r="R416" s="86"/>
      <c r="S416" s="86"/>
      <c r="T416" s="74"/>
    </row>
    <row r="417" spans="1:20" s="60" customFormat="1" ht="14.25" customHeight="1" x14ac:dyDescent="0.2">
      <c r="A417" s="177" t="s">
        <v>98</v>
      </c>
      <c r="B417" s="178" t="s">
        <v>99</v>
      </c>
      <c r="C417" s="179" t="s">
        <v>9</v>
      </c>
      <c r="D417" s="61" t="s">
        <v>3</v>
      </c>
      <c r="E417" s="62">
        <f>SUM(E418:E422)</f>
        <v>1394.2</v>
      </c>
      <c r="F417" s="62">
        <f>SUM(F418:F422)</f>
        <v>1394.2</v>
      </c>
      <c r="G417" s="62">
        <f>SUM(G418:G422)</f>
        <v>0</v>
      </c>
      <c r="H417" s="62">
        <f>SUM(H418:H422)</f>
        <v>0</v>
      </c>
      <c r="I417" s="62">
        <v>0</v>
      </c>
      <c r="J417" s="178" t="s">
        <v>316</v>
      </c>
      <c r="K417" s="179" t="s">
        <v>123</v>
      </c>
      <c r="L417" s="179" t="s">
        <v>122</v>
      </c>
      <c r="M417" s="175" t="s">
        <v>317</v>
      </c>
      <c r="N417" s="170" t="s">
        <v>338</v>
      </c>
      <c r="O417" s="68" t="s">
        <v>3</v>
      </c>
      <c r="P417" s="65">
        <f>SUM(P418:P422)</f>
        <v>624.20000000000005</v>
      </c>
      <c r="Q417" s="65">
        <f t="shared" ref="Q417:T417" si="179">SUM(Q418:Q422)</f>
        <v>624.20000000000005</v>
      </c>
      <c r="R417" s="65">
        <f t="shared" si="179"/>
        <v>0</v>
      </c>
      <c r="S417" s="65">
        <f t="shared" si="179"/>
        <v>0</v>
      </c>
      <c r="T417" s="65">
        <f t="shared" si="179"/>
        <v>0</v>
      </c>
    </row>
    <row r="418" spans="1:20" s="60" customFormat="1" x14ac:dyDescent="0.2">
      <c r="A418" s="145"/>
      <c r="B418" s="145"/>
      <c r="C418" s="145"/>
      <c r="D418" s="61">
        <v>2021</v>
      </c>
      <c r="E418" s="62">
        <f>SUM(F418:I418)</f>
        <v>624.20000000000005</v>
      </c>
      <c r="F418" s="62">
        <v>624.20000000000005</v>
      </c>
      <c r="G418" s="62">
        <v>0</v>
      </c>
      <c r="H418" s="62">
        <v>0</v>
      </c>
      <c r="I418" s="62">
        <v>0</v>
      </c>
      <c r="J418" s="147"/>
      <c r="K418" s="150"/>
      <c r="L418" s="150"/>
      <c r="M418" s="153"/>
      <c r="N418" s="170"/>
      <c r="O418" s="68">
        <v>2021</v>
      </c>
      <c r="P418" s="58">
        <f t="shared" ref="P418:P422" si="180">SUM(Q418:T418)</f>
        <v>624.20000000000005</v>
      </c>
      <c r="Q418" s="63">
        <v>624.20000000000005</v>
      </c>
      <c r="R418" s="63">
        <v>0</v>
      </c>
      <c r="S418" s="63">
        <v>0</v>
      </c>
      <c r="T418" s="64">
        <v>0</v>
      </c>
    </row>
    <row r="419" spans="1:20" s="60" customFormat="1" x14ac:dyDescent="0.2">
      <c r="A419" s="145"/>
      <c r="B419" s="145"/>
      <c r="C419" s="145"/>
      <c r="D419" s="61">
        <v>2022</v>
      </c>
      <c r="E419" s="62">
        <f>SUM(F419:I419)</f>
        <v>770</v>
      </c>
      <c r="F419" s="62">
        <v>770</v>
      </c>
      <c r="G419" s="62">
        <v>0</v>
      </c>
      <c r="H419" s="62">
        <v>0</v>
      </c>
      <c r="I419" s="62">
        <v>0</v>
      </c>
      <c r="J419" s="147"/>
      <c r="K419" s="150"/>
      <c r="L419" s="150"/>
      <c r="M419" s="153"/>
      <c r="N419" s="170"/>
      <c r="O419" s="68">
        <v>2022</v>
      </c>
      <c r="P419" s="65">
        <f t="shared" si="180"/>
        <v>0</v>
      </c>
      <c r="Q419" s="66">
        <v>0</v>
      </c>
      <c r="R419" s="66">
        <v>0</v>
      </c>
      <c r="S419" s="66">
        <v>0</v>
      </c>
      <c r="T419" s="66">
        <v>0</v>
      </c>
    </row>
    <row r="420" spans="1:20" s="60" customFormat="1" ht="45" customHeight="1" x14ac:dyDescent="0.2">
      <c r="A420" s="145"/>
      <c r="B420" s="145"/>
      <c r="C420" s="145"/>
      <c r="D420" s="61">
        <v>2023</v>
      </c>
      <c r="E420" s="62">
        <f>SUM(F420:I420)</f>
        <v>0</v>
      </c>
      <c r="F420" s="62">
        <v>0</v>
      </c>
      <c r="G420" s="62">
        <v>0</v>
      </c>
      <c r="H420" s="62">
        <v>0</v>
      </c>
      <c r="I420" s="62">
        <v>0</v>
      </c>
      <c r="J420" s="147"/>
      <c r="K420" s="150"/>
      <c r="L420" s="150"/>
      <c r="M420" s="153"/>
      <c r="N420" s="170"/>
      <c r="O420" s="68">
        <v>2023</v>
      </c>
      <c r="P420" s="65">
        <f t="shared" si="180"/>
        <v>0</v>
      </c>
      <c r="Q420" s="86"/>
      <c r="R420" s="86"/>
      <c r="S420" s="86"/>
      <c r="T420" s="74"/>
    </row>
    <row r="421" spans="1:20" s="60" customFormat="1" ht="36" customHeight="1" x14ac:dyDescent="0.2">
      <c r="A421" s="145"/>
      <c r="B421" s="145"/>
      <c r="C421" s="145"/>
      <c r="D421" s="61">
        <v>2024</v>
      </c>
      <c r="E421" s="62">
        <f>SUM(F421:I421)</f>
        <v>0</v>
      </c>
      <c r="F421" s="62">
        <v>0</v>
      </c>
      <c r="G421" s="62">
        <v>0</v>
      </c>
      <c r="H421" s="62">
        <v>0</v>
      </c>
      <c r="I421" s="62">
        <v>0</v>
      </c>
      <c r="J421" s="147"/>
      <c r="K421" s="150"/>
      <c r="L421" s="150"/>
      <c r="M421" s="153"/>
      <c r="N421" s="170"/>
      <c r="O421" s="68">
        <v>2024</v>
      </c>
      <c r="P421" s="65">
        <f t="shared" si="180"/>
        <v>0</v>
      </c>
      <c r="Q421" s="86"/>
      <c r="R421" s="86"/>
      <c r="S421" s="86"/>
      <c r="T421" s="74"/>
    </row>
    <row r="422" spans="1:20" s="60" customFormat="1" ht="44.25" customHeight="1" x14ac:dyDescent="0.2">
      <c r="A422" s="146"/>
      <c r="B422" s="146"/>
      <c r="C422" s="146"/>
      <c r="D422" s="61">
        <v>2025</v>
      </c>
      <c r="E422" s="62">
        <f>SUM(F422:I422)</f>
        <v>0</v>
      </c>
      <c r="F422" s="62">
        <v>0</v>
      </c>
      <c r="G422" s="62">
        <v>0</v>
      </c>
      <c r="H422" s="62">
        <v>0</v>
      </c>
      <c r="I422" s="62">
        <v>0</v>
      </c>
      <c r="J422" s="149"/>
      <c r="K422" s="151"/>
      <c r="L422" s="151"/>
      <c r="M422" s="154"/>
      <c r="N422" s="170"/>
      <c r="O422" s="68">
        <v>2025</v>
      </c>
      <c r="P422" s="65">
        <f t="shared" si="180"/>
        <v>0</v>
      </c>
      <c r="Q422" s="86"/>
      <c r="R422" s="86"/>
      <c r="S422" s="86"/>
      <c r="T422" s="74"/>
    </row>
    <row r="423" spans="1:20" ht="105.75" customHeight="1" x14ac:dyDescent="0.2">
      <c r="A423" s="200" t="s">
        <v>100</v>
      </c>
      <c r="B423" s="194" t="s">
        <v>101</v>
      </c>
      <c r="C423" s="195" t="s">
        <v>15</v>
      </c>
      <c r="D423" s="19" t="s">
        <v>3</v>
      </c>
      <c r="E423" s="20">
        <f>SUM(E424:E428)</f>
        <v>0</v>
      </c>
      <c r="F423" s="20">
        <f>SUM(F424:F428)</f>
        <v>0</v>
      </c>
      <c r="G423" s="20">
        <f>SUM(G424:G428)</f>
        <v>0</v>
      </c>
      <c r="H423" s="20">
        <f>SUM(H424:H428)</f>
        <v>0</v>
      </c>
      <c r="I423" s="20">
        <v>0</v>
      </c>
      <c r="J423" s="194" t="s">
        <v>318</v>
      </c>
      <c r="K423" s="195" t="s">
        <v>185</v>
      </c>
      <c r="L423" s="195" t="s">
        <v>186</v>
      </c>
      <c r="M423" s="213" t="s">
        <v>319</v>
      </c>
      <c r="N423" s="225" t="s">
        <v>338</v>
      </c>
      <c r="O423" s="22" t="s">
        <v>3</v>
      </c>
      <c r="P423" s="13">
        <f>SUM(P424:P428)</f>
        <v>0</v>
      </c>
      <c r="Q423" s="13">
        <f t="shared" ref="Q423:T423" si="181">SUM(Q424:Q428)</f>
        <v>0</v>
      </c>
      <c r="R423" s="13">
        <f t="shared" si="181"/>
        <v>0</v>
      </c>
      <c r="S423" s="13">
        <f t="shared" si="181"/>
        <v>0</v>
      </c>
      <c r="T423" s="13">
        <f t="shared" si="181"/>
        <v>0</v>
      </c>
    </row>
    <row r="424" spans="1:20" x14ac:dyDescent="0.2">
      <c r="A424" s="192"/>
      <c r="B424" s="192"/>
      <c r="C424" s="192"/>
      <c r="D424" s="19">
        <v>2021</v>
      </c>
      <c r="E424" s="20">
        <f>SUM(F424:I424)</f>
        <v>0</v>
      </c>
      <c r="F424" s="20">
        <v>0</v>
      </c>
      <c r="G424" s="20">
        <v>0</v>
      </c>
      <c r="H424" s="20">
        <v>0</v>
      </c>
      <c r="I424" s="20">
        <v>0</v>
      </c>
      <c r="J424" s="196"/>
      <c r="K424" s="198"/>
      <c r="L424" s="198"/>
      <c r="M424" s="157"/>
      <c r="N424" s="225"/>
      <c r="O424" s="22">
        <v>2021</v>
      </c>
      <c r="P424" s="18">
        <f t="shared" ref="P424:P428" si="182">SUM(Q424:T424)</f>
        <v>0</v>
      </c>
      <c r="Q424" s="18">
        <v>0</v>
      </c>
      <c r="R424" s="18">
        <f t="shared" ref="R424" si="183">SUM(S424:V424)</f>
        <v>0</v>
      </c>
      <c r="S424" s="18">
        <f t="shared" ref="S424" si="184">SUM(T424:W424)</f>
        <v>0</v>
      </c>
      <c r="T424" s="33">
        <v>0</v>
      </c>
    </row>
    <row r="425" spans="1:20" x14ac:dyDescent="0.2">
      <c r="A425" s="192"/>
      <c r="B425" s="192"/>
      <c r="C425" s="192"/>
      <c r="D425" s="19">
        <v>2022</v>
      </c>
      <c r="E425" s="20">
        <f>SUM(F425:I425)</f>
        <v>0</v>
      </c>
      <c r="F425" s="20">
        <v>0</v>
      </c>
      <c r="G425" s="20">
        <v>0</v>
      </c>
      <c r="H425" s="20">
        <v>0</v>
      </c>
      <c r="I425" s="20">
        <v>0</v>
      </c>
      <c r="J425" s="196"/>
      <c r="K425" s="198"/>
      <c r="L425" s="198"/>
      <c r="M425" s="157"/>
      <c r="N425" s="225"/>
      <c r="O425" s="22">
        <v>2022</v>
      </c>
      <c r="P425" s="13">
        <f t="shared" si="182"/>
        <v>0</v>
      </c>
      <c r="Q425" s="38">
        <v>0</v>
      </c>
      <c r="R425" s="38">
        <v>0</v>
      </c>
      <c r="S425" s="38">
        <v>0</v>
      </c>
      <c r="T425" s="38">
        <v>0</v>
      </c>
    </row>
    <row r="426" spans="1:20" x14ac:dyDescent="0.2">
      <c r="A426" s="192"/>
      <c r="B426" s="192"/>
      <c r="C426" s="192"/>
      <c r="D426" s="19">
        <v>2023</v>
      </c>
      <c r="E426" s="20">
        <f>SUM(F426:I426)</f>
        <v>0</v>
      </c>
      <c r="F426" s="20">
        <v>0</v>
      </c>
      <c r="G426" s="20">
        <v>0</v>
      </c>
      <c r="H426" s="20">
        <v>0</v>
      </c>
      <c r="I426" s="20">
        <v>0</v>
      </c>
      <c r="J426" s="196"/>
      <c r="K426" s="198"/>
      <c r="L426" s="198"/>
      <c r="M426" s="157"/>
      <c r="N426" s="225"/>
      <c r="O426" s="22">
        <v>2023</v>
      </c>
      <c r="P426" s="13">
        <f t="shared" si="182"/>
        <v>0</v>
      </c>
      <c r="Q426" s="16"/>
      <c r="R426" s="16"/>
      <c r="S426" s="16"/>
      <c r="T426" s="17"/>
    </row>
    <row r="427" spans="1:20" x14ac:dyDescent="0.2">
      <c r="A427" s="192"/>
      <c r="B427" s="192"/>
      <c r="C427" s="192"/>
      <c r="D427" s="19">
        <v>2024</v>
      </c>
      <c r="E427" s="20">
        <f>SUM(F427:I427)</f>
        <v>0</v>
      </c>
      <c r="F427" s="20">
        <v>0</v>
      </c>
      <c r="G427" s="20">
        <v>0</v>
      </c>
      <c r="H427" s="20">
        <v>0</v>
      </c>
      <c r="I427" s="20">
        <v>0</v>
      </c>
      <c r="J427" s="196"/>
      <c r="K427" s="198"/>
      <c r="L427" s="198"/>
      <c r="M427" s="157"/>
      <c r="N427" s="225"/>
      <c r="O427" s="22">
        <v>2024</v>
      </c>
      <c r="P427" s="13">
        <f t="shared" si="182"/>
        <v>0</v>
      </c>
      <c r="Q427" s="16"/>
      <c r="R427" s="16"/>
      <c r="S427" s="16"/>
      <c r="T427" s="17"/>
    </row>
    <row r="428" spans="1:20" ht="27.75" customHeight="1" x14ac:dyDescent="0.2">
      <c r="A428" s="193"/>
      <c r="B428" s="193"/>
      <c r="C428" s="193"/>
      <c r="D428" s="19">
        <v>2025</v>
      </c>
      <c r="E428" s="20">
        <f>SUM(F428:I428)</f>
        <v>0</v>
      </c>
      <c r="F428" s="20">
        <v>0</v>
      </c>
      <c r="G428" s="20">
        <v>0</v>
      </c>
      <c r="H428" s="20">
        <v>0</v>
      </c>
      <c r="I428" s="20">
        <v>0</v>
      </c>
      <c r="J428" s="197"/>
      <c r="K428" s="199"/>
      <c r="L428" s="199"/>
      <c r="M428" s="161"/>
      <c r="N428" s="225"/>
      <c r="O428" s="22">
        <v>2025</v>
      </c>
      <c r="P428" s="13">
        <f t="shared" si="182"/>
        <v>0</v>
      </c>
      <c r="Q428" s="16"/>
      <c r="R428" s="16"/>
      <c r="S428" s="16"/>
      <c r="T428" s="17"/>
    </row>
    <row r="429" spans="1:20" x14ac:dyDescent="0.2">
      <c r="A429" s="35"/>
      <c r="D429" s="35"/>
      <c r="E429" s="35"/>
      <c r="F429" s="35"/>
      <c r="G429" s="35"/>
      <c r="H429" s="35"/>
      <c r="I429" s="35"/>
      <c r="J429" s="35"/>
      <c r="K429" s="35"/>
      <c r="L429" s="35"/>
      <c r="M429" s="35"/>
      <c r="O429" s="35"/>
      <c r="P429" s="39"/>
      <c r="Q429" s="39"/>
      <c r="R429" s="39"/>
      <c r="S429" s="39"/>
      <c r="T429" s="39"/>
    </row>
    <row r="430" spans="1:20" x14ac:dyDescent="0.2">
      <c r="A430" s="35"/>
      <c r="D430" s="35"/>
      <c r="E430" s="35"/>
      <c r="F430" s="35"/>
      <c r="G430" s="35"/>
      <c r="H430" s="35"/>
      <c r="I430" s="35"/>
      <c r="J430" s="35"/>
      <c r="K430" s="35"/>
      <c r="L430" s="35"/>
      <c r="M430" s="35"/>
      <c r="O430" s="35"/>
      <c r="P430" s="39"/>
      <c r="Q430" s="39"/>
      <c r="R430" s="39"/>
      <c r="S430" s="39"/>
      <c r="T430" s="39"/>
    </row>
    <row r="431" spans="1:20" x14ac:dyDescent="0.2">
      <c r="A431" s="35"/>
      <c r="D431" s="35"/>
      <c r="E431" s="35"/>
      <c r="F431" s="35"/>
      <c r="G431" s="35"/>
      <c r="H431" s="35"/>
      <c r="I431" s="35"/>
      <c r="J431" s="35"/>
      <c r="K431" s="35"/>
      <c r="L431" s="35"/>
      <c r="M431" s="35"/>
      <c r="O431" s="35"/>
      <c r="P431" s="39"/>
      <c r="Q431" s="39"/>
      <c r="R431" s="39"/>
      <c r="S431" s="39"/>
      <c r="T431" s="39"/>
    </row>
    <row r="432" spans="1:20" x14ac:dyDescent="0.2">
      <c r="A432" s="35"/>
    </row>
    <row r="435" spans="8:10" ht="33.75" customHeight="1" x14ac:dyDescent="0.2">
      <c r="H435" s="37"/>
      <c r="I435" s="37"/>
      <c r="J435" s="37"/>
    </row>
    <row r="436" spans="8:10" ht="95.25" customHeight="1" x14ac:dyDescent="0.2">
      <c r="I436" s="3"/>
    </row>
  </sheetData>
  <autoFilter ref="A5:U428"/>
  <mergeCells count="574">
    <mergeCell ref="U4:U5"/>
    <mergeCell ref="N411:N416"/>
    <mergeCell ref="N417:N422"/>
    <mergeCell ref="N423:N428"/>
    <mergeCell ref="N362:N367"/>
    <mergeCell ref="N368:N373"/>
    <mergeCell ref="N374:N379"/>
    <mergeCell ref="N380:N385"/>
    <mergeCell ref="N386:N391"/>
    <mergeCell ref="N392:N397"/>
    <mergeCell ref="N398:N403"/>
    <mergeCell ref="N404:N409"/>
    <mergeCell ref="B410:T410"/>
    <mergeCell ref="B398:B403"/>
    <mergeCell ref="C398:C403"/>
    <mergeCell ref="J398:J403"/>
    <mergeCell ref="K398:K403"/>
    <mergeCell ref="L398:L403"/>
    <mergeCell ref="M380:M385"/>
    <mergeCell ref="M368:M373"/>
    <mergeCell ref="M417:M422"/>
    <mergeCell ref="N313:N318"/>
    <mergeCell ref="N319:N324"/>
    <mergeCell ref="N325:N330"/>
    <mergeCell ref="N331:N336"/>
    <mergeCell ref="N337:N342"/>
    <mergeCell ref="N343:N348"/>
    <mergeCell ref="B349:T349"/>
    <mergeCell ref="N350:N355"/>
    <mergeCell ref="N356:N361"/>
    <mergeCell ref="M356:M361"/>
    <mergeCell ref="M343:M348"/>
    <mergeCell ref="M331:M336"/>
    <mergeCell ref="N270:N275"/>
    <mergeCell ref="N276:N281"/>
    <mergeCell ref="N282:N287"/>
    <mergeCell ref="N288:N293"/>
    <mergeCell ref="N294:N299"/>
    <mergeCell ref="B300:T300"/>
    <mergeCell ref="N301:N306"/>
    <mergeCell ref="N307:N312"/>
    <mergeCell ref="M307:M312"/>
    <mergeCell ref="M294:M299"/>
    <mergeCell ref="M282:M287"/>
    <mergeCell ref="M270:M275"/>
    <mergeCell ref="N216:N221"/>
    <mergeCell ref="N222:N227"/>
    <mergeCell ref="N228:N233"/>
    <mergeCell ref="N234:N239"/>
    <mergeCell ref="N240:N245"/>
    <mergeCell ref="N246:N251"/>
    <mergeCell ref="N252:N257"/>
    <mergeCell ref="N258:N263"/>
    <mergeCell ref="N264:N269"/>
    <mergeCell ref="N130:N135"/>
    <mergeCell ref="N136:N141"/>
    <mergeCell ref="N174:N179"/>
    <mergeCell ref="N180:N185"/>
    <mergeCell ref="N186:N191"/>
    <mergeCell ref="N192:N197"/>
    <mergeCell ref="N198:N203"/>
    <mergeCell ref="N204:N209"/>
    <mergeCell ref="N210:N215"/>
    <mergeCell ref="N142:N147"/>
    <mergeCell ref="N148:N153"/>
    <mergeCell ref="B154:T154"/>
    <mergeCell ref="N156:N161"/>
    <mergeCell ref="B155:T155"/>
    <mergeCell ref="N162:N167"/>
    <mergeCell ref="N168:N173"/>
    <mergeCell ref="M210:M215"/>
    <mergeCell ref="M198:M203"/>
    <mergeCell ref="M186:M191"/>
    <mergeCell ref="M174:M179"/>
    <mergeCell ref="M162:M167"/>
    <mergeCell ref="N76:N81"/>
    <mergeCell ref="N82:N87"/>
    <mergeCell ref="N88:N93"/>
    <mergeCell ref="N94:N99"/>
    <mergeCell ref="N100:N105"/>
    <mergeCell ref="N106:N111"/>
    <mergeCell ref="N112:N117"/>
    <mergeCell ref="N118:N123"/>
    <mergeCell ref="N124:N129"/>
    <mergeCell ref="N6:N11"/>
    <mergeCell ref="N12:N17"/>
    <mergeCell ref="B19:T19"/>
    <mergeCell ref="O4:T4"/>
    <mergeCell ref="N20:N25"/>
    <mergeCell ref="N26:N31"/>
    <mergeCell ref="B38:T38"/>
    <mergeCell ref="N32:N37"/>
    <mergeCell ref="J112:J117"/>
    <mergeCell ref="K112:K117"/>
    <mergeCell ref="L112:L117"/>
    <mergeCell ref="M112:M117"/>
    <mergeCell ref="M100:M105"/>
    <mergeCell ref="M88:M93"/>
    <mergeCell ref="M76:M81"/>
    <mergeCell ref="M64:M69"/>
    <mergeCell ref="B18:I18"/>
    <mergeCell ref="N39:N44"/>
    <mergeCell ref="N45:N50"/>
    <mergeCell ref="N51:N56"/>
    <mergeCell ref="B57:T57"/>
    <mergeCell ref="N58:N63"/>
    <mergeCell ref="N64:N69"/>
    <mergeCell ref="N70:N75"/>
    <mergeCell ref="A423:A428"/>
    <mergeCell ref="B423:B428"/>
    <mergeCell ref="C423:C428"/>
    <mergeCell ref="J423:J428"/>
    <mergeCell ref="K423:K428"/>
    <mergeCell ref="L423:L428"/>
    <mergeCell ref="M423:M428"/>
    <mergeCell ref="A417:A422"/>
    <mergeCell ref="B417:B422"/>
    <mergeCell ref="C417:C422"/>
    <mergeCell ref="J417:J422"/>
    <mergeCell ref="K417:K422"/>
    <mergeCell ref="L417:L422"/>
    <mergeCell ref="A392:A397"/>
    <mergeCell ref="B392:B397"/>
    <mergeCell ref="C392:C397"/>
    <mergeCell ref="J392:J397"/>
    <mergeCell ref="K392:K397"/>
    <mergeCell ref="L392:L397"/>
    <mergeCell ref="M392:M397"/>
    <mergeCell ref="A411:A416"/>
    <mergeCell ref="B411:B416"/>
    <mergeCell ref="C411:C416"/>
    <mergeCell ref="J411:J416"/>
    <mergeCell ref="K411:K416"/>
    <mergeCell ref="L411:L416"/>
    <mergeCell ref="M411:M416"/>
    <mergeCell ref="M398:M403"/>
    <mergeCell ref="A404:A409"/>
    <mergeCell ref="B404:B409"/>
    <mergeCell ref="C404:C409"/>
    <mergeCell ref="J404:J409"/>
    <mergeCell ref="K404:K409"/>
    <mergeCell ref="L404:L409"/>
    <mergeCell ref="M404:M409"/>
    <mergeCell ref="A398:A403"/>
    <mergeCell ref="A386:A391"/>
    <mergeCell ref="B386:B391"/>
    <mergeCell ref="C386:C391"/>
    <mergeCell ref="J386:J391"/>
    <mergeCell ref="K386:K391"/>
    <mergeCell ref="L386:L391"/>
    <mergeCell ref="M386:M391"/>
    <mergeCell ref="A380:A385"/>
    <mergeCell ref="B380:B385"/>
    <mergeCell ref="C380:C385"/>
    <mergeCell ref="J380:J385"/>
    <mergeCell ref="K380:K385"/>
    <mergeCell ref="L380:L385"/>
    <mergeCell ref="A374:A379"/>
    <mergeCell ref="B374:B379"/>
    <mergeCell ref="C374:C379"/>
    <mergeCell ref="J374:J379"/>
    <mergeCell ref="K374:K379"/>
    <mergeCell ref="L374:L379"/>
    <mergeCell ref="M374:M379"/>
    <mergeCell ref="A368:A373"/>
    <mergeCell ref="B368:B373"/>
    <mergeCell ref="C368:C373"/>
    <mergeCell ref="J368:J373"/>
    <mergeCell ref="K368:K373"/>
    <mergeCell ref="L368:L373"/>
    <mergeCell ref="A362:A367"/>
    <mergeCell ref="B362:B367"/>
    <mergeCell ref="C362:C367"/>
    <mergeCell ref="J362:J367"/>
    <mergeCell ref="K362:K367"/>
    <mergeCell ref="L362:L367"/>
    <mergeCell ref="M362:M367"/>
    <mergeCell ref="A356:A361"/>
    <mergeCell ref="B356:B361"/>
    <mergeCell ref="C356:C361"/>
    <mergeCell ref="J356:J361"/>
    <mergeCell ref="K356:K361"/>
    <mergeCell ref="L356:L361"/>
    <mergeCell ref="A350:A355"/>
    <mergeCell ref="B350:B355"/>
    <mergeCell ref="C350:C355"/>
    <mergeCell ref="J350:J355"/>
    <mergeCell ref="K350:K355"/>
    <mergeCell ref="L350:L355"/>
    <mergeCell ref="M350:M355"/>
    <mergeCell ref="A343:A348"/>
    <mergeCell ref="B343:B348"/>
    <mergeCell ref="C343:C348"/>
    <mergeCell ref="J343:J348"/>
    <mergeCell ref="K343:K348"/>
    <mergeCell ref="L343:L348"/>
    <mergeCell ref="A337:A342"/>
    <mergeCell ref="B337:B342"/>
    <mergeCell ref="C337:C342"/>
    <mergeCell ref="J337:J342"/>
    <mergeCell ref="K337:K342"/>
    <mergeCell ref="L337:L342"/>
    <mergeCell ref="M337:M342"/>
    <mergeCell ref="A331:A336"/>
    <mergeCell ref="B331:B336"/>
    <mergeCell ref="C331:C336"/>
    <mergeCell ref="J331:J336"/>
    <mergeCell ref="K331:K336"/>
    <mergeCell ref="L331:L336"/>
    <mergeCell ref="A325:A330"/>
    <mergeCell ref="B325:B330"/>
    <mergeCell ref="C325:C330"/>
    <mergeCell ref="J325:J330"/>
    <mergeCell ref="K325:K330"/>
    <mergeCell ref="L325:L330"/>
    <mergeCell ref="M325:M330"/>
    <mergeCell ref="A319:A324"/>
    <mergeCell ref="B319:B324"/>
    <mergeCell ref="C319:C324"/>
    <mergeCell ref="J319:J324"/>
    <mergeCell ref="K319:K324"/>
    <mergeCell ref="L319:L324"/>
    <mergeCell ref="M319:M324"/>
    <mergeCell ref="A313:A318"/>
    <mergeCell ref="B313:B318"/>
    <mergeCell ref="C313:C318"/>
    <mergeCell ref="J313:J318"/>
    <mergeCell ref="K313:K318"/>
    <mergeCell ref="L313:L318"/>
    <mergeCell ref="M313:M318"/>
    <mergeCell ref="A307:A312"/>
    <mergeCell ref="B307:B312"/>
    <mergeCell ref="C307:C312"/>
    <mergeCell ref="J307:J312"/>
    <mergeCell ref="K307:K312"/>
    <mergeCell ref="L307:L312"/>
    <mergeCell ref="A301:A306"/>
    <mergeCell ref="B301:B306"/>
    <mergeCell ref="C301:C306"/>
    <mergeCell ref="J301:J306"/>
    <mergeCell ref="K301:K306"/>
    <mergeCell ref="L301:L306"/>
    <mergeCell ref="M301:M306"/>
    <mergeCell ref="A294:A299"/>
    <mergeCell ref="B294:B299"/>
    <mergeCell ref="C294:C299"/>
    <mergeCell ref="J294:J299"/>
    <mergeCell ref="K294:K299"/>
    <mergeCell ref="L294:L299"/>
    <mergeCell ref="A288:A293"/>
    <mergeCell ref="B288:B293"/>
    <mergeCell ref="C288:C293"/>
    <mergeCell ref="J288:J293"/>
    <mergeCell ref="K288:K293"/>
    <mergeCell ref="L288:L293"/>
    <mergeCell ref="M288:M293"/>
    <mergeCell ref="A282:A287"/>
    <mergeCell ref="B282:B287"/>
    <mergeCell ref="C282:C287"/>
    <mergeCell ref="J282:J287"/>
    <mergeCell ref="K282:K287"/>
    <mergeCell ref="L282:L287"/>
    <mergeCell ref="A276:A281"/>
    <mergeCell ref="B276:B281"/>
    <mergeCell ref="C276:C281"/>
    <mergeCell ref="J276:J281"/>
    <mergeCell ref="K276:K281"/>
    <mergeCell ref="L276:L281"/>
    <mergeCell ref="M276:M281"/>
    <mergeCell ref="A270:A275"/>
    <mergeCell ref="B270:B275"/>
    <mergeCell ref="C270:C275"/>
    <mergeCell ref="J270:J275"/>
    <mergeCell ref="K270:K275"/>
    <mergeCell ref="L270:L275"/>
    <mergeCell ref="A264:A269"/>
    <mergeCell ref="B264:B269"/>
    <mergeCell ref="C264:C269"/>
    <mergeCell ref="J264:J269"/>
    <mergeCell ref="K264:K269"/>
    <mergeCell ref="L264:L269"/>
    <mergeCell ref="M264:M269"/>
    <mergeCell ref="A258:A263"/>
    <mergeCell ref="B258:B263"/>
    <mergeCell ref="C258:C263"/>
    <mergeCell ref="J258:J263"/>
    <mergeCell ref="K258:K263"/>
    <mergeCell ref="L258:L263"/>
    <mergeCell ref="M258:M263"/>
    <mergeCell ref="A252:A257"/>
    <mergeCell ref="B252:B257"/>
    <mergeCell ref="C252:C257"/>
    <mergeCell ref="J252:J257"/>
    <mergeCell ref="K252:K257"/>
    <mergeCell ref="L252:L257"/>
    <mergeCell ref="M252:M257"/>
    <mergeCell ref="A246:A251"/>
    <mergeCell ref="B246:B251"/>
    <mergeCell ref="C246:C251"/>
    <mergeCell ref="J246:J251"/>
    <mergeCell ref="K246:K251"/>
    <mergeCell ref="L246:L251"/>
    <mergeCell ref="M246:M251"/>
    <mergeCell ref="A240:A245"/>
    <mergeCell ref="B240:B245"/>
    <mergeCell ref="C240:C245"/>
    <mergeCell ref="J240:J245"/>
    <mergeCell ref="K240:K245"/>
    <mergeCell ref="L240:L245"/>
    <mergeCell ref="M240:M245"/>
    <mergeCell ref="A234:A239"/>
    <mergeCell ref="B234:B239"/>
    <mergeCell ref="C234:C239"/>
    <mergeCell ref="J234:J239"/>
    <mergeCell ref="K234:K239"/>
    <mergeCell ref="L234:L239"/>
    <mergeCell ref="M234:M239"/>
    <mergeCell ref="M222:M227"/>
    <mergeCell ref="A228:A233"/>
    <mergeCell ref="B228:B233"/>
    <mergeCell ref="C228:C233"/>
    <mergeCell ref="J228:J233"/>
    <mergeCell ref="K228:K233"/>
    <mergeCell ref="L228:L233"/>
    <mergeCell ref="M228:M233"/>
    <mergeCell ref="A222:A227"/>
    <mergeCell ref="B222:B227"/>
    <mergeCell ref="C222:C227"/>
    <mergeCell ref="J222:J227"/>
    <mergeCell ref="K222:K227"/>
    <mergeCell ref="L222:L227"/>
    <mergeCell ref="A216:A221"/>
    <mergeCell ref="B216:B221"/>
    <mergeCell ref="C216:C221"/>
    <mergeCell ref="J216:J221"/>
    <mergeCell ref="K216:K221"/>
    <mergeCell ref="L216:L221"/>
    <mergeCell ref="M216:M221"/>
    <mergeCell ref="A210:A215"/>
    <mergeCell ref="B210:B215"/>
    <mergeCell ref="C210:C215"/>
    <mergeCell ref="J210:J215"/>
    <mergeCell ref="K210:K215"/>
    <mergeCell ref="L210:L215"/>
    <mergeCell ref="A204:A209"/>
    <mergeCell ref="B204:B209"/>
    <mergeCell ref="C204:C209"/>
    <mergeCell ref="J204:J209"/>
    <mergeCell ref="K204:K209"/>
    <mergeCell ref="L204:L209"/>
    <mergeCell ref="M204:M209"/>
    <mergeCell ref="A198:A203"/>
    <mergeCell ref="B198:B203"/>
    <mergeCell ref="C198:C203"/>
    <mergeCell ref="J198:J203"/>
    <mergeCell ref="K198:K203"/>
    <mergeCell ref="L198:L203"/>
    <mergeCell ref="A192:A197"/>
    <mergeCell ref="B192:B197"/>
    <mergeCell ref="C192:C197"/>
    <mergeCell ref="J192:J197"/>
    <mergeCell ref="K192:K197"/>
    <mergeCell ref="L192:L197"/>
    <mergeCell ref="M192:M197"/>
    <mergeCell ref="A186:A191"/>
    <mergeCell ref="B186:B191"/>
    <mergeCell ref="C186:C191"/>
    <mergeCell ref="J186:J191"/>
    <mergeCell ref="K186:K191"/>
    <mergeCell ref="L186:L191"/>
    <mergeCell ref="A180:A185"/>
    <mergeCell ref="B180:B185"/>
    <mergeCell ref="C180:C185"/>
    <mergeCell ref="J180:J185"/>
    <mergeCell ref="K180:K185"/>
    <mergeCell ref="L180:L185"/>
    <mergeCell ref="M180:M185"/>
    <mergeCell ref="A174:A179"/>
    <mergeCell ref="B174:B179"/>
    <mergeCell ref="C174:C179"/>
    <mergeCell ref="J174:J179"/>
    <mergeCell ref="K174:K179"/>
    <mergeCell ref="L174:L179"/>
    <mergeCell ref="A168:A173"/>
    <mergeCell ref="B168:B173"/>
    <mergeCell ref="C168:C173"/>
    <mergeCell ref="J168:J173"/>
    <mergeCell ref="K168:K173"/>
    <mergeCell ref="L168:L173"/>
    <mergeCell ref="M168:M173"/>
    <mergeCell ref="A162:A167"/>
    <mergeCell ref="B162:B167"/>
    <mergeCell ref="C162:C167"/>
    <mergeCell ref="J162:J167"/>
    <mergeCell ref="K162:K167"/>
    <mergeCell ref="L162:L167"/>
    <mergeCell ref="A156:A161"/>
    <mergeCell ref="B156:B161"/>
    <mergeCell ref="C156:C161"/>
    <mergeCell ref="J156:J161"/>
    <mergeCell ref="K156:K161"/>
    <mergeCell ref="L156:L161"/>
    <mergeCell ref="M156:M161"/>
    <mergeCell ref="A148:A153"/>
    <mergeCell ref="B148:B153"/>
    <mergeCell ref="C148:C153"/>
    <mergeCell ref="J148:J153"/>
    <mergeCell ref="K148:K153"/>
    <mergeCell ref="L148:L153"/>
    <mergeCell ref="M148:M153"/>
    <mergeCell ref="A142:A147"/>
    <mergeCell ref="B142:B147"/>
    <mergeCell ref="C142:C147"/>
    <mergeCell ref="J142:J147"/>
    <mergeCell ref="K142:K147"/>
    <mergeCell ref="L142:L147"/>
    <mergeCell ref="M142:M147"/>
    <mergeCell ref="A136:A141"/>
    <mergeCell ref="B136:B141"/>
    <mergeCell ref="C136:C141"/>
    <mergeCell ref="J136:J141"/>
    <mergeCell ref="K136:K141"/>
    <mergeCell ref="L136:L141"/>
    <mergeCell ref="M136:M141"/>
    <mergeCell ref="A130:A135"/>
    <mergeCell ref="B130:B135"/>
    <mergeCell ref="C130:C135"/>
    <mergeCell ref="J130:J135"/>
    <mergeCell ref="K130:K135"/>
    <mergeCell ref="L130:L135"/>
    <mergeCell ref="M130:M135"/>
    <mergeCell ref="A124:A129"/>
    <mergeCell ref="B124:B129"/>
    <mergeCell ref="C124:C129"/>
    <mergeCell ref="J124:J129"/>
    <mergeCell ref="K124:K129"/>
    <mergeCell ref="L124:L129"/>
    <mergeCell ref="M124:M129"/>
    <mergeCell ref="A118:A123"/>
    <mergeCell ref="B118:B123"/>
    <mergeCell ref="C118:C123"/>
    <mergeCell ref="J118:J123"/>
    <mergeCell ref="K118:K123"/>
    <mergeCell ref="L118:L123"/>
    <mergeCell ref="M118:M123"/>
    <mergeCell ref="A100:A105"/>
    <mergeCell ref="B100:B105"/>
    <mergeCell ref="C100:C105"/>
    <mergeCell ref="J100:J105"/>
    <mergeCell ref="K100:K105"/>
    <mergeCell ref="L100:L105"/>
    <mergeCell ref="A106:A111"/>
    <mergeCell ref="B106:B111"/>
    <mergeCell ref="C106:C111"/>
    <mergeCell ref="J106:J111"/>
    <mergeCell ref="K106:K111"/>
    <mergeCell ref="L106:L111"/>
    <mergeCell ref="M106:M111"/>
    <mergeCell ref="A112:A117"/>
    <mergeCell ref="B112:B117"/>
    <mergeCell ref="C112:C117"/>
    <mergeCell ref="A94:A99"/>
    <mergeCell ref="B94:B99"/>
    <mergeCell ref="C94:C99"/>
    <mergeCell ref="J94:J99"/>
    <mergeCell ref="K94:K99"/>
    <mergeCell ref="L94:L99"/>
    <mergeCell ref="M94:M99"/>
    <mergeCell ref="A88:A93"/>
    <mergeCell ref="B88:B93"/>
    <mergeCell ref="C88:C93"/>
    <mergeCell ref="J88:J93"/>
    <mergeCell ref="K88:K93"/>
    <mergeCell ref="L88:L93"/>
    <mergeCell ref="A82:A87"/>
    <mergeCell ref="B82:B87"/>
    <mergeCell ref="C82:C87"/>
    <mergeCell ref="J82:J87"/>
    <mergeCell ref="K82:K87"/>
    <mergeCell ref="L82:L87"/>
    <mergeCell ref="M82:M87"/>
    <mergeCell ref="A76:A81"/>
    <mergeCell ref="B76:B81"/>
    <mergeCell ref="C76:C81"/>
    <mergeCell ref="J76:J81"/>
    <mergeCell ref="K76:K81"/>
    <mergeCell ref="L76:L81"/>
    <mergeCell ref="A70:A75"/>
    <mergeCell ref="B70:B75"/>
    <mergeCell ref="C70:C75"/>
    <mergeCell ref="J70:J75"/>
    <mergeCell ref="K70:K75"/>
    <mergeCell ref="L70:L75"/>
    <mergeCell ref="M70:M75"/>
    <mergeCell ref="A64:A69"/>
    <mergeCell ref="B64:B69"/>
    <mergeCell ref="C64:C69"/>
    <mergeCell ref="J64:J69"/>
    <mergeCell ref="K64:K69"/>
    <mergeCell ref="L64:L69"/>
    <mergeCell ref="A58:A63"/>
    <mergeCell ref="B58:B63"/>
    <mergeCell ref="C58:C63"/>
    <mergeCell ref="J58:J63"/>
    <mergeCell ref="K58:K63"/>
    <mergeCell ref="L58:L63"/>
    <mergeCell ref="M58:M63"/>
    <mergeCell ref="M45:M50"/>
    <mergeCell ref="A51:A56"/>
    <mergeCell ref="B51:B56"/>
    <mergeCell ref="C51:C56"/>
    <mergeCell ref="J51:J56"/>
    <mergeCell ref="K51:K56"/>
    <mergeCell ref="L51:L56"/>
    <mergeCell ref="M51:M56"/>
    <mergeCell ref="A45:A50"/>
    <mergeCell ref="B45:B50"/>
    <mergeCell ref="C45:C50"/>
    <mergeCell ref="J45:J50"/>
    <mergeCell ref="K45:K50"/>
    <mergeCell ref="L45:L50"/>
    <mergeCell ref="A39:A44"/>
    <mergeCell ref="B39:B44"/>
    <mergeCell ref="C39:C44"/>
    <mergeCell ref="J39:J44"/>
    <mergeCell ref="K39:K44"/>
    <mergeCell ref="L39:L44"/>
    <mergeCell ref="M39:M44"/>
    <mergeCell ref="M26:M31"/>
    <mergeCell ref="A32:A37"/>
    <mergeCell ref="B32:B37"/>
    <mergeCell ref="C32:C37"/>
    <mergeCell ref="J32:J37"/>
    <mergeCell ref="K32:K37"/>
    <mergeCell ref="L32:L37"/>
    <mergeCell ref="M32:M37"/>
    <mergeCell ref="A26:A31"/>
    <mergeCell ref="B26:B31"/>
    <mergeCell ref="C26:C31"/>
    <mergeCell ref="J26:J31"/>
    <mergeCell ref="K26:K31"/>
    <mergeCell ref="L26:L31"/>
    <mergeCell ref="A20:A25"/>
    <mergeCell ref="B20:B25"/>
    <mergeCell ref="C20:C25"/>
    <mergeCell ref="J20:J25"/>
    <mergeCell ref="K20:K25"/>
    <mergeCell ref="L20:L25"/>
    <mergeCell ref="M20:M25"/>
    <mergeCell ref="M6:M11"/>
    <mergeCell ref="A12:A17"/>
    <mergeCell ref="B12:B17"/>
    <mergeCell ref="C12:C17"/>
    <mergeCell ref="J12:J17"/>
    <mergeCell ref="K12:K17"/>
    <mergeCell ref="L12:L17"/>
    <mergeCell ref="M12:M17"/>
    <mergeCell ref="A6:A11"/>
    <mergeCell ref="B6:B11"/>
    <mergeCell ref="C6:C11"/>
    <mergeCell ref="J6:J11"/>
    <mergeCell ref="K6:K11"/>
    <mergeCell ref="L6:L11"/>
    <mergeCell ref="M2:T2"/>
    <mergeCell ref="A3:T3"/>
    <mergeCell ref="A4:A5"/>
    <mergeCell ref="B4:B5"/>
    <mergeCell ref="C4:C5"/>
    <mergeCell ref="D4:I4"/>
    <mergeCell ref="J4:J5"/>
    <mergeCell ref="K4:K5"/>
    <mergeCell ref="L4:L5"/>
    <mergeCell ref="M4:M5"/>
    <mergeCell ref="N4:N5"/>
  </mergeCells>
  <pageMargins left="0.70866141732283472" right="0.70866141732283472" top="0.74803149606299213" bottom="0.74803149606299213" header="0" footer="0"/>
  <pageSetup paperSize="8" scale="66" fitToWidth="3" fitToHeight="12" orientation="landscape" r:id="rId1"/>
  <rowBreaks count="10" manualBreakCount="10">
    <brk id="37" max="16383" man="1"/>
    <brk id="69" max="16383" man="1"/>
    <brk id="99" max="16383" man="1"/>
    <brk id="141" max="14" man="1"/>
    <brk id="191" max="16383" man="1"/>
    <brk id="215" max="16383" man="1"/>
    <brk id="287" max="16383" man="1"/>
    <brk id="318" max="16383" man="1"/>
    <brk id="348" max="16383" man="1"/>
    <brk id="379" max="16383" man="1"/>
  </rowBreaks>
  <colBreaks count="2" manualBreakCount="2">
    <brk id="15" max="434" man="1"/>
    <brk id="19" max="1048575" man="1"/>
  </colBreaks>
  <ignoredErrors>
    <ignoredError sqref="P31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Программа</vt:lpstr>
      <vt:lpstr>Программа!Область_печати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А.С.</dc:creator>
  <cp:lastModifiedBy>Орлова Светлана Ивановна</cp:lastModifiedBy>
  <cp:lastPrinted>2022-10-07T08:53:42Z</cp:lastPrinted>
  <dcterms:created xsi:type="dcterms:W3CDTF">2018-07-23T11:28:43Z</dcterms:created>
  <dcterms:modified xsi:type="dcterms:W3CDTF">2023-02-03T09:39:04Z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gDocId">
    <vt:lpwstr>{10C7F197-5E11-463E-A5CF-A07EF16A4E6C}</vt:lpwstr>
  </property>
  <property fmtid="{D5CDD505-2E9C-101B-9397-08002B2CF9AE}" pid="3" name="#RegDocId">
    <vt:lpwstr>Вн. Распоряжение Губернатора № Вр-3864966</vt:lpwstr>
  </property>
  <property fmtid="{D5CDD505-2E9C-101B-9397-08002B2CF9AE}" pid="4" name="FileDocId">
    <vt:lpwstr>{418AADAD-808E-4BD9-95CA-6AE25E9AD64A}</vt:lpwstr>
  </property>
  <property fmtid="{D5CDD505-2E9C-101B-9397-08002B2CF9AE}" pid="5" name="#FileDocId">
    <vt:lpwstr>1 2  Программа_Печенгский округ в РАСПОРЯЖЕНИЕ.xlsx</vt:lpwstr>
  </property>
</Properties>
</file>