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о\Desktop\Полугодие 2017\"/>
    </mc:Choice>
  </mc:AlternateContent>
  <bookViews>
    <workbookView xWindow="480" yWindow="420" windowWidth="15480" windowHeight="10160"/>
  </bookViews>
  <sheets>
    <sheet name="июнь" sheetId="10" r:id="rId1"/>
  </sheets>
  <definedNames>
    <definedName name="_xlnm.Print_Titles" localSheetId="0">июнь!$6:$7</definedName>
  </definedNames>
  <calcPr calcId="162913"/>
</workbook>
</file>

<file path=xl/calcChain.xml><?xml version="1.0" encoding="utf-8"?>
<calcChain xmlns="http://schemas.openxmlformats.org/spreadsheetml/2006/main">
  <c r="AF9" i="10" l="1"/>
  <c r="AF10" i="10"/>
  <c r="AF11" i="10"/>
  <c r="AF12" i="10"/>
  <c r="AF13" i="10"/>
  <c r="AF14" i="10"/>
  <c r="AF16" i="10"/>
  <c r="AF17" i="10"/>
  <c r="AF19" i="10"/>
  <c r="AF20" i="10"/>
  <c r="AF21" i="10"/>
  <c r="AF22" i="10"/>
  <c r="AF23" i="10"/>
  <c r="AF27" i="10"/>
  <c r="AF28" i="10"/>
  <c r="AF29" i="10"/>
  <c r="AF30" i="10"/>
  <c r="AF31" i="10"/>
  <c r="AF33" i="10"/>
  <c r="AF8" i="10" l="1"/>
  <c r="AF52" i="10"/>
  <c r="W45" i="10"/>
  <c r="X45" i="10" s="1"/>
  <c r="W47" i="10"/>
  <c r="X47" i="10"/>
  <c r="W48" i="10"/>
  <c r="X48" i="10" s="1"/>
  <c r="AB48" i="10"/>
  <c r="Y52" i="10"/>
  <c r="Z52" i="10"/>
  <c r="AD52" i="10"/>
  <c r="AE52" i="10"/>
  <c r="AH39" i="10"/>
  <c r="AH40" i="10"/>
  <c r="AH41" i="10"/>
  <c r="AH42" i="10"/>
  <c r="AH44" i="10"/>
  <c r="AH45" i="10"/>
  <c r="AH46" i="10"/>
  <c r="AH47" i="10"/>
  <c r="AH48" i="10"/>
  <c r="AH49" i="10"/>
  <c r="AH51" i="10"/>
  <c r="AG39" i="10"/>
  <c r="AG40" i="10"/>
  <c r="AG41" i="10"/>
  <c r="AG42" i="10"/>
  <c r="AG43" i="10"/>
  <c r="AG44" i="10"/>
  <c r="AG45" i="10"/>
  <c r="AG46" i="10"/>
  <c r="AG47" i="10"/>
  <c r="AG48" i="10"/>
  <c r="AG49" i="10"/>
  <c r="AG50" i="10"/>
  <c r="AG51" i="10"/>
  <c r="AF39" i="10"/>
  <c r="AF40" i="10"/>
  <c r="AF41" i="10"/>
  <c r="AF42" i="10"/>
  <c r="AF44" i="10"/>
  <c r="AF45" i="10"/>
  <c r="AF46" i="10"/>
  <c r="AF47" i="10"/>
  <c r="AF48" i="10"/>
  <c r="AF51" i="10"/>
  <c r="AH11" i="10"/>
  <c r="AH12" i="10"/>
  <c r="AH13" i="10"/>
  <c r="AH14" i="10"/>
  <c r="AH16" i="10"/>
  <c r="AH20" i="10"/>
  <c r="AH21" i="10"/>
  <c r="AH22" i="10"/>
  <c r="AH23" i="10"/>
  <c r="AH28" i="10"/>
  <c r="AH29" i="10"/>
  <c r="AH30" i="10"/>
  <c r="AH31" i="10"/>
  <c r="AH33" i="10"/>
  <c r="AH34" i="10"/>
  <c r="AH36" i="10"/>
  <c r="AG11" i="10"/>
  <c r="AG12" i="10"/>
  <c r="AG13" i="10"/>
  <c r="AG14" i="10"/>
  <c r="AG16" i="10"/>
  <c r="AG20" i="10"/>
  <c r="AG21" i="10"/>
  <c r="AG22" i="10"/>
  <c r="AG23" i="10"/>
  <c r="AG24" i="10"/>
  <c r="AG28" i="10"/>
  <c r="AG29" i="10"/>
  <c r="AG30" i="10"/>
  <c r="AG31" i="10"/>
  <c r="AG32" i="10"/>
  <c r="AG33" i="10"/>
  <c r="AG34" i="10"/>
  <c r="AE10" i="10"/>
  <c r="AD10" i="10"/>
  <c r="AE27" i="10"/>
  <c r="AD27" i="10"/>
  <c r="AE17" i="10"/>
  <c r="AD17" i="10"/>
  <c r="V48" i="10" l="1"/>
  <c r="AA52" i="10"/>
  <c r="AG52" i="10"/>
  <c r="AD9" i="10"/>
  <c r="AE9" i="10"/>
  <c r="AE8" i="10" l="1"/>
  <c r="AE53" i="10" s="1"/>
  <c r="AD8" i="10"/>
  <c r="AD53" i="10" s="1"/>
  <c r="AF53" i="10" l="1"/>
  <c r="AH38" i="10" l="1"/>
  <c r="AG38" i="10"/>
  <c r="AF38" i="10"/>
  <c r="Y10" i="10" l="1"/>
  <c r="AC44" i="10"/>
  <c r="AC46" i="10"/>
  <c r="AC49" i="10"/>
  <c r="AC51" i="10"/>
  <c r="AB44" i="10"/>
  <c r="AB46" i="10"/>
  <c r="AB49" i="10"/>
  <c r="AB50" i="10"/>
  <c r="AB51" i="10"/>
  <c r="AA39" i="10"/>
  <c r="AA40" i="10"/>
  <c r="AA41" i="10"/>
  <c r="AA42" i="10"/>
  <c r="AA43" i="10"/>
  <c r="AA44" i="10"/>
  <c r="AA45" i="10"/>
  <c r="AA46" i="10"/>
  <c r="AA47" i="10"/>
  <c r="AA48" i="10"/>
  <c r="AA49" i="10"/>
  <c r="AA50" i="10"/>
  <c r="AA51" i="10"/>
  <c r="AC11" i="10"/>
  <c r="AC12" i="10"/>
  <c r="AC13" i="10"/>
  <c r="AC14" i="10"/>
  <c r="AC16" i="10"/>
  <c r="AC20" i="10"/>
  <c r="AC21" i="10"/>
  <c r="AC22" i="10"/>
  <c r="AC23" i="10"/>
  <c r="AC28" i="10"/>
  <c r="AC29" i="10"/>
  <c r="AC30" i="10"/>
  <c r="AC32" i="10"/>
  <c r="AC33" i="10"/>
  <c r="AC34" i="10"/>
  <c r="AC35" i="10"/>
  <c r="AC36" i="10"/>
  <c r="AB11" i="10"/>
  <c r="AB12" i="10"/>
  <c r="AB13" i="10"/>
  <c r="AB14" i="10"/>
  <c r="AB16" i="10"/>
  <c r="AB18" i="10"/>
  <c r="AB20" i="10"/>
  <c r="AB21" i="10"/>
  <c r="AB22" i="10"/>
  <c r="AB23" i="10"/>
  <c r="AB24" i="10"/>
  <c r="AB28" i="10"/>
  <c r="AB29" i="10"/>
  <c r="AB30" i="10"/>
  <c r="AB32" i="10"/>
  <c r="AB33" i="10"/>
  <c r="AB34" i="10"/>
  <c r="AB35" i="10"/>
  <c r="AA28" i="10"/>
  <c r="AA29" i="10"/>
  <c r="AA30" i="10"/>
  <c r="AA31" i="10"/>
  <c r="AA32" i="10"/>
  <c r="AA33" i="10"/>
  <c r="AA34" i="10"/>
  <c r="AA11" i="10"/>
  <c r="AA12" i="10"/>
  <c r="AA13" i="10"/>
  <c r="AA14" i="10"/>
  <c r="AA16" i="10"/>
  <c r="AA20" i="10"/>
  <c r="AA21" i="10"/>
  <c r="AA22" i="10"/>
  <c r="AA23" i="10"/>
  <c r="Y27" i="10"/>
  <c r="AG27" i="10" s="1"/>
  <c r="Z27" i="10"/>
  <c r="AH27" i="10" s="1"/>
  <c r="AA27" i="10" l="1"/>
  <c r="AG10" i="10"/>
  <c r="Z24" i="10" l="1"/>
  <c r="Z19" i="10"/>
  <c r="Y19" i="10"/>
  <c r="Z10" i="10"/>
  <c r="AH19" i="10" l="1"/>
  <c r="AC19" i="10"/>
  <c r="AA19" i="10"/>
  <c r="AH10" i="10"/>
  <c r="AA10" i="10"/>
  <c r="AH24" i="10"/>
  <c r="AC24" i="10"/>
  <c r="AA24" i="10"/>
  <c r="Z17" i="10"/>
  <c r="AG19" i="10"/>
  <c r="AB19" i="10"/>
  <c r="Y17" i="10"/>
  <c r="G43" i="10"/>
  <c r="H43" i="10"/>
  <c r="L43" i="10"/>
  <c r="M43" i="10"/>
  <c r="O43" i="10"/>
  <c r="R43" i="10" s="1"/>
  <c r="P43" i="10"/>
  <c r="AA38" i="10"/>
  <c r="Z9" i="10"/>
  <c r="P40" i="10"/>
  <c r="O40" i="10"/>
  <c r="J40" i="10"/>
  <c r="M40" i="10" s="1"/>
  <c r="X35" i="10"/>
  <c r="W34" i="10"/>
  <c r="T31" i="10"/>
  <c r="AC40" i="10"/>
  <c r="AB40" i="10"/>
  <c r="U31" i="10"/>
  <c r="X51" i="10"/>
  <c r="W51" i="10"/>
  <c r="V51" i="10"/>
  <c r="W50" i="10"/>
  <c r="V50" i="10"/>
  <c r="X49" i="10"/>
  <c r="W49" i="10"/>
  <c r="V49" i="10"/>
  <c r="AC47" i="10"/>
  <c r="AB47" i="10"/>
  <c r="AC45" i="10"/>
  <c r="AB45" i="10"/>
  <c r="X44" i="10"/>
  <c r="W44" i="10"/>
  <c r="V44" i="10"/>
  <c r="AC42" i="10"/>
  <c r="AB42" i="10"/>
  <c r="AC41" i="10"/>
  <c r="AB41" i="10"/>
  <c r="AC38" i="10"/>
  <c r="AB38" i="10"/>
  <c r="W35" i="10"/>
  <c r="V35" i="10"/>
  <c r="V34" i="10"/>
  <c r="X33" i="10"/>
  <c r="W33" i="10"/>
  <c r="V33" i="10"/>
  <c r="W32" i="10"/>
  <c r="V32" i="10"/>
  <c r="X30" i="10"/>
  <c r="W30" i="10"/>
  <c r="V30" i="10"/>
  <c r="X29" i="10"/>
  <c r="W29" i="10"/>
  <c r="V29" i="10"/>
  <c r="X28" i="10"/>
  <c r="W28" i="10"/>
  <c r="V28" i="10"/>
  <c r="X36" i="10"/>
  <c r="X24" i="10"/>
  <c r="W24" i="10"/>
  <c r="V24" i="10"/>
  <c r="X23" i="10"/>
  <c r="W23" i="10"/>
  <c r="V23" i="10"/>
  <c r="X22" i="10"/>
  <c r="W22" i="10"/>
  <c r="V22" i="10"/>
  <c r="X21" i="10"/>
  <c r="W21" i="10"/>
  <c r="V21" i="10"/>
  <c r="X20" i="10"/>
  <c r="W20" i="10"/>
  <c r="V20" i="10"/>
  <c r="X19" i="10"/>
  <c r="W19" i="10"/>
  <c r="V19" i="10"/>
  <c r="W18" i="10"/>
  <c r="V18" i="10"/>
  <c r="U17" i="10"/>
  <c r="T17" i="10"/>
  <c r="X16" i="10"/>
  <c r="W16" i="10"/>
  <c r="V16" i="10"/>
  <c r="X14" i="10"/>
  <c r="W14" i="10"/>
  <c r="V14" i="10"/>
  <c r="X13" i="10"/>
  <c r="W13" i="10"/>
  <c r="V13" i="10"/>
  <c r="X12" i="10"/>
  <c r="W12" i="10"/>
  <c r="V12" i="10"/>
  <c r="X11" i="10"/>
  <c r="W11" i="10"/>
  <c r="V11" i="10"/>
  <c r="U10" i="10"/>
  <c r="AC10" i="10" s="1"/>
  <c r="T10" i="10"/>
  <c r="AB10" i="10" s="1"/>
  <c r="S33" i="10"/>
  <c r="R35" i="10"/>
  <c r="R33" i="10"/>
  <c r="S11" i="10"/>
  <c r="S12" i="10"/>
  <c r="S13" i="10"/>
  <c r="S14" i="10"/>
  <c r="S16" i="10"/>
  <c r="S19" i="10"/>
  <c r="S20" i="10"/>
  <c r="S21" i="10"/>
  <c r="S22" i="10"/>
  <c r="S23" i="10"/>
  <c r="S24" i="10"/>
  <c r="S36" i="10"/>
  <c r="S28" i="10"/>
  <c r="S29" i="10"/>
  <c r="S30" i="10"/>
  <c r="S31" i="10"/>
  <c r="R18" i="10"/>
  <c r="R19" i="10"/>
  <c r="R20" i="10"/>
  <c r="R21" i="10"/>
  <c r="R22" i="10"/>
  <c r="R23" i="10"/>
  <c r="R24" i="10"/>
  <c r="R25" i="10"/>
  <c r="R28" i="10"/>
  <c r="R29" i="10"/>
  <c r="R30" i="10"/>
  <c r="R31" i="10"/>
  <c r="R16" i="10"/>
  <c r="R13" i="10"/>
  <c r="R14" i="10"/>
  <c r="Q34" i="10"/>
  <c r="Q26" i="10"/>
  <c r="P42" i="10"/>
  <c r="O42" i="10"/>
  <c r="J42" i="10"/>
  <c r="O45" i="10"/>
  <c r="R45" i="10" s="1"/>
  <c r="S51" i="10"/>
  <c r="R51" i="10"/>
  <c r="Q51" i="10"/>
  <c r="R50" i="10"/>
  <c r="Q50" i="10"/>
  <c r="S49" i="10"/>
  <c r="R49" i="10"/>
  <c r="Q49" i="10"/>
  <c r="P48" i="10"/>
  <c r="O48" i="10"/>
  <c r="P47" i="10"/>
  <c r="O47" i="10"/>
  <c r="P45" i="10"/>
  <c r="S44" i="10"/>
  <c r="R44" i="10"/>
  <c r="Q44" i="10"/>
  <c r="P41" i="10"/>
  <c r="O41" i="10"/>
  <c r="P38" i="10"/>
  <c r="O38" i="10"/>
  <c r="Q35" i="10"/>
  <c r="Q33" i="10"/>
  <c r="R32" i="10"/>
  <c r="Q32" i="10"/>
  <c r="Q31" i="10"/>
  <c r="Q30" i="10"/>
  <c r="Q29" i="10"/>
  <c r="Q28" i="10"/>
  <c r="P27" i="10"/>
  <c r="O27" i="10"/>
  <c r="Q24" i="10"/>
  <c r="Q23" i="10"/>
  <c r="Q22" i="10"/>
  <c r="Q21" i="10"/>
  <c r="Q20" i="10"/>
  <c r="Q19" i="10"/>
  <c r="Q18" i="10"/>
  <c r="P17" i="10"/>
  <c r="O17" i="10"/>
  <c r="Q16" i="10"/>
  <c r="Q14" i="10"/>
  <c r="Q13" i="10"/>
  <c r="R12" i="10"/>
  <c r="Q12" i="10"/>
  <c r="R11" i="10"/>
  <c r="Q11" i="10"/>
  <c r="P10" i="10"/>
  <c r="O10" i="10"/>
  <c r="K38" i="10"/>
  <c r="K48" i="10"/>
  <c r="N48" i="10" s="1"/>
  <c r="J48" i="10"/>
  <c r="M48" i="10" s="1"/>
  <c r="K47" i="10"/>
  <c r="N47" i="10" s="1"/>
  <c r="J47" i="10"/>
  <c r="K42" i="10"/>
  <c r="K41" i="10"/>
  <c r="N41" i="10" s="1"/>
  <c r="J41" i="10"/>
  <c r="M41" i="10" s="1"/>
  <c r="K40" i="10"/>
  <c r="N40" i="10" s="1"/>
  <c r="J38" i="10"/>
  <c r="L14" i="10"/>
  <c r="L13" i="10"/>
  <c r="M32" i="10"/>
  <c r="L32" i="10"/>
  <c r="J27" i="10"/>
  <c r="L33" i="10"/>
  <c r="L35" i="10"/>
  <c r="H45" i="10"/>
  <c r="G41" i="10"/>
  <c r="H40" i="10"/>
  <c r="I47" i="10"/>
  <c r="I41" i="10"/>
  <c r="H31" i="10"/>
  <c r="G26" i="10"/>
  <c r="F17" i="10"/>
  <c r="M20" i="10"/>
  <c r="C17" i="10"/>
  <c r="D11" i="10"/>
  <c r="D12" i="10"/>
  <c r="M45" i="10"/>
  <c r="D38" i="10"/>
  <c r="G38" i="10"/>
  <c r="H38" i="10"/>
  <c r="I38" i="10"/>
  <c r="D40" i="10"/>
  <c r="I40" i="10"/>
  <c r="D44" i="10"/>
  <c r="G44" i="10"/>
  <c r="H44" i="10"/>
  <c r="I44" i="10"/>
  <c r="L44" i="10"/>
  <c r="M44" i="10"/>
  <c r="N44" i="10"/>
  <c r="G45" i="10"/>
  <c r="D46" i="10"/>
  <c r="H46" i="10"/>
  <c r="I46" i="10"/>
  <c r="G47" i="10"/>
  <c r="G48" i="10"/>
  <c r="D49" i="10"/>
  <c r="G49" i="10"/>
  <c r="H49" i="10"/>
  <c r="I49" i="10"/>
  <c r="L49" i="10"/>
  <c r="M49" i="10"/>
  <c r="N49" i="10"/>
  <c r="D50" i="10"/>
  <c r="G50" i="10"/>
  <c r="H50" i="10"/>
  <c r="L50" i="10"/>
  <c r="M50" i="10"/>
  <c r="D51" i="10"/>
  <c r="G51" i="10"/>
  <c r="H51" i="10"/>
  <c r="I51" i="10"/>
  <c r="L51" i="10"/>
  <c r="M51" i="10"/>
  <c r="N51" i="10"/>
  <c r="M11" i="10"/>
  <c r="N11" i="10"/>
  <c r="M12" i="10"/>
  <c r="N12" i="10"/>
  <c r="M16" i="10"/>
  <c r="N16" i="10"/>
  <c r="M18" i="10"/>
  <c r="M19" i="10"/>
  <c r="N19" i="10"/>
  <c r="M21" i="10"/>
  <c r="N21" i="10"/>
  <c r="M22" i="10"/>
  <c r="N22" i="10"/>
  <c r="M23" i="10"/>
  <c r="N23" i="10"/>
  <c r="M24" i="10"/>
  <c r="N24" i="10"/>
  <c r="N36" i="10"/>
  <c r="M25" i="10"/>
  <c r="N26" i="10"/>
  <c r="M28" i="10"/>
  <c r="N28" i="10"/>
  <c r="M29" i="10"/>
  <c r="N29" i="10"/>
  <c r="M30" i="10"/>
  <c r="N30" i="10"/>
  <c r="M31" i="10"/>
  <c r="H21" i="10"/>
  <c r="I21" i="10"/>
  <c r="H22" i="10"/>
  <c r="H23" i="10"/>
  <c r="I23" i="10"/>
  <c r="H24" i="10"/>
  <c r="I36" i="10"/>
  <c r="H25" i="10"/>
  <c r="I25" i="10"/>
  <c r="H26" i="10"/>
  <c r="H28" i="10"/>
  <c r="H29" i="10"/>
  <c r="I29" i="10"/>
  <c r="H30" i="10"/>
  <c r="I30" i="10"/>
  <c r="H18" i="10"/>
  <c r="H11" i="10"/>
  <c r="I11" i="10"/>
  <c r="H12" i="10"/>
  <c r="I12" i="10"/>
  <c r="L18" i="10"/>
  <c r="L12" i="10"/>
  <c r="L16" i="10"/>
  <c r="G32" i="10"/>
  <c r="D32" i="10"/>
  <c r="L31" i="10"/>
  <c r="L30" i="10"/>
  <c r="L29" i="10"/>
  <c r="L28" i="10"/>
  <c r="K27" i="10"/>
  <c r="L25" i="10"/>
  <c r="L24" i="10"/>
  <c r="L23" i="10"/>
  <c r="L22" i="10"/>
  <c r="L21" i="10"/>
  <c r="L20" i="10"/>
  <c r="L19" i="10"/>
  <c r="K17" i="10"/>
  <c r="J17" i="10"/>
  <c r="L11" i="10"/>
  <c r="K10" i="10"/>
  <c r="J10" i="10"/>
  <c r="C10" i="10"/>
  <c r="C27" i="10"/>
  <c r="B10" i="10"/>
  <c r="B17" i="10"/>
  <c r="B27" i="10"/>
  <c r="E10" i="10"/>
  <c r="E17" i="10"/>
  <c r="E27" i="10"/>
  <c r="H19" i="10"/>
  <c r="H16" i="10"/>
  <c r="F10" i="10"/>
  <c r="F27" i="10"/>
  <c r="G27" i="10" s="1"/>
  <c r="I15" i="10"/>
  <c r="I16" i="10"/>
  <c r="I19" i="10"/>
  <c r="G31" i="10"/>
  <c r="G30" i="10"/>
  <c r="G29" i="10"/>
  <c r="G28" i="10"/>
  <c r="G25" i="10"/>
  <c r="G24" i="10"/>
  <c r="G23" i="10"/>
  <c r="G22" i="10"/>
  <c r="G21" i="10"/>
  <c r="G19" i="10"/>
  <c r="G18" i="10"/>
  <c r="G16" i="10"/>
  <c r="G12" i="10"/>
  <c r="G11" i="10"/>
  <c r="D26" i="10"/>
  <c r="D31" i="10"/>
  <c r="D30" i="10"/>
  <c r="D29" i="10"/>
  <c r="D28" i="10"/>
  <c r="D25" i="10"/>
  <c r="D24" i="10"/>
  <c r="D23" i="10"/>
  <c r="D22" i="10"/>
  <c r="D21" i="10"/>
  <c r="D20" i="10"/>
  <c r="D19" i="10"/>
  <c r="D18" i="10"/>
  <c r="D16" i="10"/>
  <c r="H47" i="10"/>
  <c r="C52" i="10"/>
  <c r="I24" i="10"/>
  <c r="K45" i="10"/>
  <c r="D48" i="10"/>
  <c r="I48" i="10"/>
  <c r="D45" i="10"/>
  <c r="D47" i="10"/>
  <c r="I45" i="10"/>
  <c r="F52" i="10"/>
  <c r="H41" i="10"/>
  <c r="G40" i="10"/>
  <c r="E52" i="10"/>
  <c r="H48" i="10"/>
  <c r="B52" i="10"/>
  <c r="D41" i="10"/>
  <c r="G20" i="10"/>
  <c r="I20" i="10"/>
  <c r="N20" i="10"/>
  <c r="H20" i="10"/>
  <c r="L42" i="10" l="1"/>
  <c r="S41" i="10"/>
  <c r="C9" i="10"/>
  <c r="P52" i="10"/>
  <c r="D17" i="10"/>
  <c r="L27" i="10"/>
  <c r="R27" i="10"/>
  <c r="Q41" i="10"/>
  <c r="G10" i="10"/>
  <c r="S10" i="10"/>
  <c r="K52" i="10"/>
  <c r="M38" i="10"/>
  <c r="J52" i="10"/>
  <c r="M52" i="10" s="1"/>
  <c r="O52" i="10"/>
  <c r="AC48" i="10"/>
  <c r="AB52" i="10"/>
  <c r="B9" i="10"/>
  <c r="B8" i="10" s="1"/>
  <c r="B53" i="10" s="1"/>
  <c r="S45" i="10"/>
  <c r="Q43" i="10"/>
  <c r="T27" i="10"/>
  <c r="AB27" i="10" s="1"/>
  <c r="AB31" i="10"/>
  <c r="AH52" i="10"/>
  <c r="AH17" i="10"/>
  <c r="AA17" i="10"/>
  <c r="AC17" i="10"/>
  <c r="V47" i="10"/>
  <c r="V43" i="10"/>
  <c r="AB43" i="10"/>
  <c r="AC31" i="10"/>
  <c r="U27" i="10"/>
  <c r="AC27" i="10" s="1"/>
  <c r="AH9" i="10"/>
  <c r="Z8" i="10"/>
  <c r="AH8" i="10" s="1"/>
  <c r="AG17" i="10"/>
  <c r="AB17" i="10"/>
  <c r="Y9" i="10"/>
  <c r="Q45" i="10"/>
  <c r="V17" i="10"/>
  <c r="W31" i="10"/>
  <c r="V31" i="10"/>
  <c r="N10" i="10"/>
  <c r="V38" i="10"/>
  <c r="W38" i="10" s="1"/>
  <c r="X38" i="10" s="1"/>
  <c r="V42" i="10"/>
  <c r="W42" i="10" s="1"/>
  <c r="X42" i="10" s="1"/>
  <c r="L45" i="10"/>
  <c r="N27" i="10"/>
  <c r="H17" i="10"/>
  <c r="Q10" i="10"/>
  <c r="W10" i="10"/>
  <c r="L47" i="10"/>
  <c r="Q27" i="10"/>
  <c r="S47" i="10"/>
  <c r="R48" i="10"/>
  <c r="R42" i="10"/>
  <c r="H27" i="10"/>
  <c r="D10" i="10"/>
  <c r="D27" i="10"/>
  <c r="H52" i="10"/>
  <c r="Q48" i="10"/>
  <c r="S42" i="10"/>
  <c r="V41" i="10"/>
  <c r="W41" i="10" s="1"/>
  <c r="X41" i="10" s="1"/>
  <c r="Q47" i="10"/>
  <c r="S48" i="10"/>
  <c r="M47" i="10"/>
  <c r="I52" i="10"/>
  <c r="I17" i="10"/>
  <c r="L41" i="10"/>
  <c r="R38" i="10"/>
  <c r="R47" i="10"/>
  <c r="L10" i="10"/>
  <c r="L38" i="10"/>
  <c r="K9" i="10"/>
  <c r="K8" i="10" s="1"/>
  <c r="V45" i="10"/>
  <c r="F9" i="10"/>
  <c r="E9" i="10"/>
  <c r="C8" i="10"/>
  <c r="C53" i="10" s="1"/>
  <c r="R17" i="10"/>
  <c r="M10" i="10"/>
  <c r="L48" i="10"/>
  <c r="S38" i="10"/>
  <c r="Q38" i="10"/>
  <c r="N17" i="10"/>
  <c r="D52" i="10"/>
  <c r="H10" i="10"/>
  <c r="S17" i="10"/>
  <c r="R41" i="10"/>
  <c r="S40" i="10"/>
  <c r="G52" i="10"/>
  <c r="R10" i="10"/>
  <c r="L40" i="10"/>
  <c r="W17" i="10"/>
  <c r="Q40" i="10"/>
  <c r="L17" i="10"/>
  <c r="O9" i="10"/>
  <c r="O8" i="10" s="1"/>
  <c r="S27" i="10"/>
  <c r="J9" i="10"/>
  <c r="Q17" i="10"/>
  <c r="N38" i="10"/>
  <c r="V10" i="10"/>
  <c r="I27" i="10"/>
  <c r="Q42" i="10"/>
  <c r="M17" i="10"/>
  <c r="G17" i="10"/>
  <c r="X10" i="10"/>
  <c r="X31" i="10"/>
  <c r="V40" i="10"/>
  <c r="W40" i="10" s="1"/>
  <c r="X40" i="10" s="1"/>
  <c r="M27" i="10"/>
  <c r="X17" i="10"/>
  <c r="P9" i="10"/>
  <c r="R40" i="10"/>
  <c r="T9" i="10"/>
  <c r="I10" i="10"/>
  <c r="N45" i="10"/>
  <c r="U9" i="10"/>
  <c r="AC9" i="10" s="1"/>
  <c r="AC52" i="10" l="1"/>
  <c r="H9" i="10"/>
  <c r="S52" i="10"/>
  <c r="D9" i="10"/>
  <c r="X27" i="10"/>
  <c r="R52" i="10"/>
  <c r="L52" i="10"/>
  <c r="N52" i="10"/>
  <c r="Q52" i="10"/>
  <c r="V52" i="10"/>
  <c r="V27" i="10"/>
  <c r="AG9" i="10"/>
  <c r="Y8" i="10"/>
  <c r="AG8" i="10" s="1"/>
  <c r="R9" i="10"/>
  <c r="W27" i="10"/>
  <c r="D53" i="10"/>
  <c r="D8" i="10"/>
  <c r="N9" i="10"/>
  <c r="F8" i="10"/>
  <c r="I8" i="10" s="1"/>
  <c r="G9" i="10"/>
  <c r="I9" i="10"/>
  <c r="K53" i="10"/>
  <c r="Z53" i="10"/>
  <c r="E8" i="10"/>
  <c r="H8" i="10" s="1"/>
  <c r="X9" i="10"/>
  <c r="U8" i="10"/>
  <c r="V9" i="10"/>
  <c r="S9" i="10"/>
  <c r="P8" i="10"/>
  <c r="Q9" i="10"/>
  <c r="N8" i="10"/>
  <c r="L9" i="10"/>
  <c r="M9" i="10"/>
  <c r="J8" i="10"/>
  <c r="R8" i="10" s="1"/>
  <c r="T8" i="10"/>
  <c r="W9" i="10"/>
  <c r="O53" i="10"/>
  <c r="F53" i="10" l="1"/>
  <c r="G8" i="10"/>
  <c r="AH53" i="10"/>
  <c r="E53" i="10"/>
  <c r="H53" i="10" s="1"/>
  <c r="M8" i="10"/>
  <c r="L8" i="10"/>
  <c r="J53" i="10"/>
  <c r="R53" i="10" s="1"/>
  <c r="S8" i="10"/>
  <c r="P53" i="10"/>
  <c r="Q8" i="10"/>
  <c r="X8" i="10"/>
  <c r="V8" i="10"/>
  <c r="AC53" i="10"/>
  <c r="AC8" i="10"/>
  <c r="W8" i="10"/>
  <c r="N53" i="10"/>
  <c r="I53" i="10"/>
  <c r="G53" i="10" l="1"/>
  <c r="L53" i="10"/>
  <c r="M53" i="10"/>
  <c r="V53" i="10"/>
  <c r="S53" i="10"/>
  <c r="Q53" i="10"/>
  <c r="AA9" i="10" l="1"/>
  <c r="AB9" i="10"/>
  <c r="AB8" i="10" l="1"/>
  <c r="AA8" i="10"/>
  <c r="Y53" i="10"/>
  <c r="AG53" i="10" l="1"/>
  <c r="AB53" i="10"/>
  <c r="AA53" i="10"/>
</calcChain>
</file>

<file path=xl/sharedStrings.xml><?xml version="1.0" encoding="utf-8"?>
<sst xmlns="http://schemas.openxmlformats.org/spreadsheetml/2006/main" count="92" uniqueCount="74">
  <si>
    <t>Наименование  показателя</t>
  </si>
  <si>
    <t>Доходы всего</t>
  </si>
  <si>
    <t xml:space="preserve">   в том числе собственные доходы</t>
  </si>
  <si>
    <t>план</t>
  </si>
  <si>
    <t>% исполнения</t>
  </si>
  <si>
    <t xml:space="preserve">      Налоговые доходы</t>
  </si>
  <si>
    <t xml:space="preserve">         налог на доходы физических лиц</t>
  </si>
  <si>
    <t xml:space="preserve">         единый налог на вмененный доход</t>
  </si>
  <si>
    <t xml:space="preserve">         единый налог, взимаемый с применением упрощенной системы налогообложения</t>
  </si>
  <si>
    <t xml:space="preserve">         задолженность прошлых лет</t>
  </si>
  <si>
    <t xml:space="preserve">      Неналоговые доходы</t>
  </si>
  <si>
    <t xml:space="preserve">         проценты, полученные от предоставления кредитов</t>
  </si>
  <si>
    <t xml:space="preserve">         арендная плата за землю</t>
  </si>
  <si>
    <t xml:space="preserve">         плата за негативное воздействие</t>
  </si>
  <si>
    <t xml:space="preserve">         доходы от реализации имущества, находящегося в муниципальной собственности</t>
  </si>
  <si>
    <t xml:space="preserve">         штрафные санкции</t>
  </si>
  <si>
    <t xml:space="preserve">         прочие неналоговые доходы</t>
  </si>
  <si>
    <t xml:space="preserve">      Дотации</t>
  </si>
  <si>
    <t xml:space="preserve">      Субсидии</t>
  </si>
  <si>
    <t xml:space="preserve">      Субвенции</t>
  </si>
  <si>
    <t xml:space="preserve">   в том числе безвозмездные поступления</t>
  </si>
  <si>
    <t>Национальная безопасность и правоохранительная деятельность (03 00)</t>
  </si>
  <si>
    <t>Национальная экономика (04 00)</t>
  </si>
  <si>
    <t>Жилищно-комм. хозяйство (05 00)</t>
  </si>
  <si>
    <t>Образование (07 00)</t>
  </si>
  <si>
    <t>Социальная политика (10 00)</t>
  </si>
  <si>
    <t xml:space="preserve">         возврат субсидий и субвенций прошлых лет</t>
  </si>
  <si>
    <t xml:space="preserve">         прибыль муниципальных предприятий</t>
  </si>
  <si>
    <t>Приложение № 1</t>
  </si>
  <si>
    <t>к   Заключению</t>
  </si>
  <si>
    <t>2011 год</t>
  </si>
  <si>
    <t>Охрана окружающей среды (06 00)</t>
  </si>
  <si>
    <t>Здравоохранение (09 00)</t>
  </si>
  <si>
    <t>Физическая культура и спорт (11 00)</t>
  </si>
  <si>
    <t>Средства массовой информации (12 00)</t>
  </si>
  <si>
    <t>Обслуживание государственного и муниципального долга (13 00)</t>
  </si>
  <si>
    <t>2012 год</t>
  </si>
  <si>
    <t>2012/2011 (факт)</t>
  </si>
  <si>
    <t xml:space="preserve">         аренда мун.имущества</t>
  </si>
  <si>
    <t xml:space="preserve">Национальная оборона (02 00) </t>
  </si>
  <si>
    <t>ИТОГО РАСХОДОВ</t>
  </si>
  <si>
    <t>2012/2011 (план)</t>
  </si>
  <si>
    <t>с 01 на 10</t>
  </si>
  <si>
    <t>с 01 на 03</t>
  </si>
  <si>
    <t>Результат исполнения бюджета                     (профицит '+', дефицит '-')</t>
  </si>
  <si>
    <t>2013 год</t>
  </si>
  <si>
    <t>2013/2012 (план)</t>
  </si>
  <si>
    <t>2013/2012 (факт)</t>
  </si>
  <si>
    <t xml:space="preserve">      Иные межбюджетные трансферты, из них:</t>
  </si>
  <si>
    <t xml:space="preserve">         единый налог, взимаемый с применением патентной системой налогообложения</t>
  </si>
  <si>
    <t>Культура (08 00)</t>
  </si>
  <si>
    <t>факт                        (1-ое полугодие)</t>
  </si>
  <si>
    <r>
      <t xml:space="preserve">Межбюджетные трансферты поселениям общего характера  (14 00) </t>
    </r>
    <r>
      <rPr>
        <b/>
        <i/>
        <sz val="10"/>
        <rFont val="Times New Roman"/>
        <family val="1"/>
        <charset val="204"/>
      </rPr>
      <t>Дотации</t>
    </r>
  </si>
  <si>
    <t>(тыс. руб.)</t>
  </si>
  <si>
    <t>2014 год</t>
  </si>
  <si>
    <t>2014/2013 (план)</t>
  </si>
  <si>
    <t>2014/2013 (факт)</t>
  </si>
  <si>
    <t xml:space="preserve"> </t>
  </si>
  <si>
    <t>2015 год</t>
  </si>
  <si>
    <t>2015/2014 (план)</t>
  </si>
  <si>
    <t>2015/2014 (факт)</t>
  </si>
  <si>
    <t>2016 год</t>
  </si>
  <si>
    <t>Председатель Контрольно-счетной палаты муниципального образования Печенгский район________________Е.С. Скориков</t>
  </si>
  <si>
    <t>2016/2015 (план)</t>
  </si>
  <si>
    <t>2016/2015 (факт)</t>
  </si>
  <si>
    <t>2017 год</t>
  </si>
  <si>
    <t xml:space="preserve">доход от возврата </t>
  </si>
  <si>
    <t>безвозмездные поступления (негосударственных орг и прочие)</t>
  </si>
  <si>
    <t>оказание услуг и компенсация государства</t>
  </si>
  <si>
    <t>2017/2016 (план)</t>
  </si>
  <si>
    <t>2017/2016 (факт)</t>
  </si>
  <si>
    <t xml:space="preserve">         госпошлина, акциз</t>
  </si>
  <si>
    <t>Общий анализ исполнения районного бюджета за 1-ое полугодие 2017 года в сравнении с аналогичными периодами  2015 и 2016 годов</t>
  </si>
  <si>
    <t>Общегосударственные вопросы (01 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</si>
</sst>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7" formatCode="0.0"/>
  </numFmts>
  <fonts count="24" x14ac:knownFonts="1">
    <font>
      <sz val="8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b/>
      <u/>
      <sz val="8"/>
      <color indexed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u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u/>
      <sz val="8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i/>
      <u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Arial Cyr"/>
    </font>
    <font>
      <u/>
      <sz val="8"/>
      <color indexed="1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color rgb="FFFF0000"/>
      <name val="Arial Cyr"/>
    </font>
    <font>
      <sz val="11"/>
      <color rgb="FFFF0000"/>
      <name val="Times New Roman"/>
      <family val="1"/>
      <charset val="204"/>
    </font>
    <font>
      <sz val="8"/>
      <color rgb="FF7030A0"/>
      <name val="Times New Roman"/>
      <family val="1"/>
      <charset val="204"/>
    </font>
    <font>
      <i/>
      <u/>
      <sz val="8"/>
      <color rgb="FF7030A0"/>
      <name val="Times New Roman"/>
      <family val="1"/>
      <charset val="204"/>
    </font>
    <font>
      <u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4">
    <xf numFmtId="0" fontId="0" fillId="0" borderId="0"/>
    <xf numFmtId="0" fontId="16" fillId="0" borderId="1">
      <alignment horizontal="right" shrinkToFit="1"/>
    </xf>
    <xf numFmtId="4" fontId="16" fillId="0" borderId="44">
      <alignment horizontal="right" shrinkToFit="1"/>
    </xf>
    <xf numFmtId="0" fontId="16" fillId="0" borderId="2">
      <alignment horizontal="right" shrinkToFit="1"/>
    </xf>
  </cellStyleXfs>
  <cellXfs count="186">
    <xf numFmtId="0" fontId="0" fillId="0" borderId="0" xfId="0"/>
    <xf numFmtId="0" fontId="1" fillId="0" borderId="0" xfId="0" applyFont="1"/>
    <xf numFmtId="0" fontId="2" fillId="0" borderId="0" xfId="0" applyFont="1" applyFill="1"/>
    <xf numFmtId="0" fontId="4" fillId="0" borderId="0" xfId="0" applyFont="1" applyAlignme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8" fillId="0" borderId="0" xfId="0" applyFont="1" applyAlignment="1"/>
    <xf numFmtId="0" fontId="8" fillId="0" borderId="0" xfId="0" applyFont="1"/>
    <xf numFmtId="0" fontId="9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2" fillId="0" borderId="0" xfId="0" applyFont="1" applyFill="1" applyBorder="1" applyAlignment="1">
      <alignment horizontal="center"/>
    </xf>
    <xf numFmtId="164" fontId="2" fillId="2" borderId="5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1" fillId="2" borderId="12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14" xfId="0" applyFont="1" applyBorder="1"/>
    <xf numFmtId="0" fontId="1" fillId="0" borderId="14" xfId="0" applyFont="1" applyBorder="1" applyAlignment="1">
      <alignment wrapText="1"/>
    </xf>
    <xf numFmtId="0" fontId="2" fillId="0" borderId="14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3" fillId="2" borderId="16" xfId="0" applyNumberFormat="1" applyFont="1" applyFill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/>
    </xf>
    <xf numFmtId="164" fontId="3" fillId="3" borderId="18" xfId="0" applyNumberFormat="1" applyFont="1" applyFill="1" applyBorder="1" applyAlignment="1">
      <alignment horizontal="center" vertical="center" wrapText="1"/>
    </xf>
    <xf numFmtId="164" fontId="3" fillId="3" borderId="20" xfId="0" applyNumberFormat="1" applyFont="1" applyFill="1" applyBorder="1" applyAlignment="1">
      <alignment horizontal="center" vertical="center" wrapText="1"/>
    </xf>
    <xf numFmtId="164" fontId="3" fillId="3" borderId="21" xfId="0" applyNumberFormat="1" applyFont="1" applyFill="1" applyBorder="1" applyAlignment="1">
      <alignment horizontal="center" vertical="center" wrapText="1"/>
    </xf>
    <xf numFmtId="164" fontId="13" fillId="2" borderId="22" xfId="0" applyNumberFormat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wrapText="1"/>
    </xf>
    <xf numFmtId="164" fontId="3" fillId="3" borderId="22" xfId="0" applyNumberFormat="1" applyFont="1" applyFill="1" applyBorder="1" applyAlignment="1">
      <alignment horizontal="center" vertical="center" wrapText="1"/>
    </xf>
    <xf numFmtId="164" fontId="3" fillId="3" borderId="24" xfId="0" applyNumberFormat="1" applyFont="1" applyFill="1" applyBorder="1" applyAlignment="1">
      <alignment horizontal="center" vertical="center" wrapText="1"/>
    </xf>
    <xf numFmtId="164" fontId="13" fillId="2" borderId="25" xfId="0" applyNumberFormat="1" applyFont="1" applyFill="1" applyBorder="1" applyAlignment="1">
      <alignment horizontal="center" vertical="center" wrapText="1"/>
    </xf>
    <xf numFmtId="164" fontId="13" fillId="2" borderId="2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65" fontId="11" fillId="0" borderId="27" xfId="0" applyNumberFormat="1" applyFont="1" applyBorder="1" applyAlignment="1"/>
    <xf numFmtId="165" fontId="2" fillId="0" borderId="27" xfId="0" applyNumberFormat="1" applyFont="1" applyBorder="1" applyAlignment="1"/>
    <xf numFmtId="165" fontId="2" fillId="4" borderId="27" xfId="0" applyNumberFormat="1" applyFont="1" applyFill="1" applyBorder="1"/>
    <xf numFmtId="165" fontId="2" fillId="0" borderId="27" xfId="0" applyNumberFormat="1" applyFont="1" applyFill="1" applyBorder="1" applyAlignment="1">
      <alignment horizontal="right" shrinkToFit="1"/>
    </xf>
    <xf numFmtId="165" fontId="3" fillId="3" borderId="28" xfId="0" applyNumberFormat="1" applyFont="1" applyFill="1" applyBorder="1" applyAlignment="1">
      <alignment horizontal="center" vertical="center"/>
    </xf>
    <xf numFmtId="165" fontId="13" fillId="0" borderId="29" xfId="0" applyNumberFormat="1" applyFont="1" applyFill="1" applyBorder="1" applyAlignment="1">
      <alignment horizontal="center" vertical="center"/>
    </xf>
    <xf numFmtId="165" fontId="2" fillId="2" borderId="30" xfId="0" applyNumberFormat="1" applyFont="1" applyFill="1" applyBorder="1" applyAlignment="1">
      <alignment horizontal="center" vertical="center"/>
    </xf>
    <xf numFmtId="165" fontId="10" fillId="2" borderId="27" xfId="0" applyNumberFormat="1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165" fontId="1" fillId="0" borderId="27" xfId="0" applyNumberFormat="1" applyFont="1" applyBorder="1"/>
    <xf numFmtId="165" fontId="1" fillId="0" borderId="27" xfId="0" applyNumberFormat="1" applyFont="1" applyBorder="1" applyAlignment="1"/>
    <xf numFmtId="165" fontId="11" fillId="0" borderId="27" xfId="0" applyNumberFormat="1" applyFont="1" applyBorder="1"/>
    <xf numFmtId="165" fontId="2" fillId="2" borderId="1" xfId="0" applyNumberFormat="1" applyFont="1" applyFill="1" applyBorder="1" applyAlignment="1">
      <alignment horizontal="center" vertical="center"/>
    </xf>
    <xf numFmtId="165" fontId="10" fillId="2" borderId="10" xfId="0" applyNumberFormat="1" applyFont="1" applyFill="1" applyBorder="1" applyAlignment="1">
      <alignment horizontal="center" vertical="center"/>
    </xf>
    <xf numFmtId="165" fontId="2" fillId="2" borderId="10" xfId="0" applyNumberFormat="1" applyFont="1" applyFill="1" applyBorder="1" applyAlignment="1">
      <alignment horizontal="center" vertical="center"/>
    </xf>
    <xf numFmtId="165" fontId="1" fillId="0" borderId="10" xfId="0" applyNumberFormat="1" applyFont="1" applyBorder="1"/>
    <xf numFmtId="165" fontId="1" fillId="0" borderId="10" xfId="0" applyNumberFormat="1" applyFont="1" applyFill="1" applyBorder="1" applyAlignment="1"/>
    <xf numFmtId="165" fontId="1" fillId="0" borderId="10" xfId="0" applyNumberFormat="1" applyFont="1" applyBorder="1" applyAlignment="1"/>
    <xf numFmtId="165" fontId="11" fillId="0" borderId="10" xfId="0" applyNumberFormat="1" applyFont="1" applyBorder="1"/>
    <xf numFmtId="165" fontId="11" fillId="0" borderId="10" xfId="0" applyNumberFormat="1" applyFont="1" applyBorder="1" applyAlignment="1"/>
    <xf numFmtId="165" fontId="2" fillId="0" borderId="10" xfId="0" applyNumberFormat="1" applyFont="1" applyBorder="1" applyAlignment="1"/>
    <xf numFmtId="165" fontId="2" fillId="4" borderId="10" xfId="0" applyNumberFormat="1" applyFont="1" applyFill="1" applyBorder="1"/>
    <xf numFmtId="165" fontId="3" fillId="3" borderId="25" xfId="0" applyNumberFormat="1" applyFont="1" applyFill="1" applyBorder="1" applyAlignment="1">
      <alignment horizontal="center" vertical="center"/>
    </xf>
    <xf numFmtId="165" fontId="13" fillId="0" borderId="22" xfId="0" applyNumberFormat="1" applyFont="1" applyFill="1" applyBorder="1" applyAlignment="1">
      <alignment horizontal="center" vertical="center"/>
    </xf>
    <xf numFmtId="165" fontId="1" fillId="0" borderId="27" xfId="0" applyNumberFormat="1" applyFont="1" applyFill="1" applyBorder="1"/>
    <xf numFmtId="165" fontId="1" fillId="0" borderId="10" xfId="0" applyNumberFormat="1" applyFont="1" applyFill="1" applyBorder="1"/>
    <xf numFmtId="165" fontId="1" fillId="0" borderId="10" xfId="0" applyNumberFormat="1" applyFont="1" applyBorder="1" applyAlignment="1">
      <alignment horizontal="right" shrinkToFit="1"/>
    </xf>
    <xf numFmtId="165" fontId="1" fillId="4" borderId="27" xfId="0" applyNumberFormat="1" applyFont="1" applyFill="1" applyBorder="1"/>
    <xf numFmtId="165" fontId="1" fillId="4" borderId="10" xfId="0" applyNumberFormat="1" applyFont="1" applyFill="1" applyBorder="1"/>
    <xf numFmtId="165" fontId="11" fillId="0" borderId="27" xfId="0" applyNumberFormat="1" applyFont="1" applyBorder="1" applyAlignment="1">
      <alignment horizontal="right" shrinkToFit="1"/>
    </xf>
    <xf numFmtId="165" fontId="11" fillId="0" borderId="10" xfId="0" applyNumberFormat="1" applyFont="1" applyBorder="1" applyAlignment="1">
      <alignment horizontal="right" shrinkToFit="1"/>
    </xf>
    <xf numFmtId="165" fontId="2" fillId="0" borderId="10" xfId="0" applyNumberFormat="1" applyFont="1" applyFill="1" applyBorder="1" applyAlignment="1">
      <alignment horizontal="right" shrinkToFit="1"/>
    </xf>
    <xf numFmtId="165" fontId="2" fillId="0" borderId="10" xfId="0" applyNumberFormat="1" applyFont="1" applyFill="1" applyBorder="1" applyAlignment="1"/>
    <xf numFmtId="165" fontId="3" fillId="3" borderId="31" xfId="0" applyNumberFormat="1" applyFont="1" applyFill="1" applyBorder="1" applyAlignment="1">
      <alignment horizontal="center" vertical="center"/>
    </xf>
    <xf numFmtId="165" fontId="3" fillId="3" borderId="20" xfId="0" applyNumberFormat="1" applyFont="1" applyFill="1" applyBorder="1" applyAlignment="1">
      <alignment horizontal="center" vertical="center"/>
    </xf>
    <xf numFmtId="165" fontId="2" fillId="2" borderId="32" xfId="0" applyNumberFormat="1" applyFont="1" applyFill="1" applyBorder="1" applyAlignment="1">
      <alignment horizontal="center" vertical="center"/>
    </xf>
    <xf numFmtId="165" fontId="10" fillId="2" borderId="33" xfId="0" applyNumberFormat="1" applyFont="1" applyFill="1" applyBorder="1" applyAlignment="1">
      <alignment horizontal="center" vertical="center"/>
    </xf>
    <xf numFmtId="165" fontId="2" fillId="2" borderId="33" xfId="0" applyNumberFormat="1" applyFont="1" applyFill="1" applyBorder="1" applyAlignment="1">
      <alignment horizontal="center" vertical="center"/>
    </xf>
    <xf numFmtId="165" fontId="1" fillId="0" borderId="33" xfId="0" applyNumberFormat="1" applyFont="1" applyBorder="1" applyAlignment="1">
      <alignment horizontal="right" shrinkToFit="1"/>
    </xf>
    <xf numFmtId="165" fontId="1" fillId="0" borderId="2" xfId="0" applyNumberFormat="1" applyFont="1" applyBorder="1" applyAlignment="1">
      <alignment horizontal="right" shrinkToFit="1"/>
    </xf>
    <xf numFmtId="165" fontId="1" fillId="0" borderId="33" xfId="0" applyNumberFormat="1" applyFont="1" applyBorder="1" applyAlignment="1"/>
    <xf numFmtId="165" fontId="11" fillId="0" borderId="33" xfId="0" applyNumberFormat="1" applyFont="1" applyBorder="1" applyAlignment="1">
      <alignment horizontal="right" shrinkToFit="1"/>
    </xf>
    <xf numFmtId="165" fontId="2" fillId="0" borderId="33" xfId="0" applyNumberFormat="1" applyFont="1" applyFill="1" applyBorder="1" applyAlignment="1">
      <alignment horizontal="right" shrinkToFit="1"/>
    </xf>
    <xf numFmtId="165" fontId="2" fillId="0" borderId="33" xfId="0" applyNumberFormat="1" applyFont="1" applyBorder="1" applyAlignment="1"/>
    <xf numFmtId="165" fontId="3" fillId="3" borderId="29" xfId="0" applyNumberFormat="1" applyFont="1" applyFill="1" applyBorder="1" applyAlignment="1">
      <alignment horizontal="center" vertical="center"/>
    </xf>
    <xf numFmtId="165" fontId="3" fillId="3" borderId="22" xfId="0" applyNumberFormat="1" applyFont="1" applyFill="1" applyBorder="1" applyAlignment="1">
      <alignment horizontal="center" vertical="center"/>
    </xf>
    <xf numFmtId="165" fontId="13" fillId="0" borderId="28" xfId="0" applyNumberFormat="1" applyFont="1" applyFill="1" applyBorder="1" applyAlignment="1">
      <alignment horizontal="center" vertical="center"/>
    </xf>
    <xf numFmtId="165" fontId="13" fillId="0" borderId="25" xfId="0" applyNumberFormat="1" applyFont="1" applyFill="1" applyBorder="1" applyAlignment="1">
      <alignment horizontal="center" vertical="center"/>
    </xf>
    <xf numFmtId="0" fontId="18" fillId="0" borderId="0" xfId="0" applyFont="1"/>
    <xf numFmtId="165" fontId="11" fillId="0" borderId="7" xfId="0" applyNumberFormat="1" applyFont="1" applyBorder="1" applyAlignment="1"/>
    <xf numFmtId="165" fontId="11" fillId="0" borderId="8" xfId="0" applyNumberFormat="1" applyFont="1" applyBorder="1" applyAlignment="1"/>
    <xf numFmtId="164" fontId="11" fillId="2" borderId="35" xfId="0" applyNumberFormat="1" applyFont="1" applyFill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right" shrinkToFit="1"/>
    </xf>
    <xf numFmtId="165" fontId="11" fillId="0" borderId="8" xfId="0" applyNumberFormat="1" applyFont="1" applyBorder="1" applyAlignment="1">
      <alignment horizontal="right" shrinkToFit="1"/>
    </xf>
    <xf numFmtId="164" fontId="11" fillId="2" borderId="8" xfId="0" applyNumberFormat="1" applyFont="1" applyFill="1" applyBorder="1" applyAlignment="1">
      <alignment horizontal="center" vertical="center" wrapText="1"/>
    </xf>
    <xf numFmtId="165" fontId="11" fillId="0" borderId="34" xfId="0" applyNumberFormat="1" applyFont="1" applyBorder="1" applyAlignment="1">
      <alignment horizontal="right" shrinkToFit="1"/>
    </xf>
    <xf numFmtId="0" fontId="18" fillId="0" borderId="0" xfId="0" applyFont="1" applyBorder="1"/>
    <xf numFmtId="4" fontId="16" fillId="0" borderId="0" xfId="1" applyNumberFormat="1" applyBorder="1" applyProtection="1">
      <alignment horizontal="right" shrinkToFit="1"/>
    </xf>
    <xf numFmtId="4" fontId="18" fillId="0" borderId="0" xfId="0" applyNumberFormat="1" applyFont="1" applyBorder="1"/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wrapText="1"/>
    </xf>
    <xf numFmtId="0" fontId="11" fillId="0" borderId="36" xfId="0" applyFont="1" applyBorder="1" applyAlignment="1">
      <alignment wrapText="1"/>
    </xf>
    <xf numFmtId="164" fontId="11" fillId="2" borderId="9" xfId="0" applyNumberFormat="1" applyFont="1" applyFill="1" applyBorder="1" applyAlignment="1">
      <alignment horizontal="center" vertical="center" wrapText="1"/>
    </xf>
    <xf numFmtId="4" fontId="19" fillId="0" borderId="0" xfId="1" applyNumberFormat="1" applyFont="1" applyBorder="1" applyProtection="1">
      <alignment horizontal="right" shrinkToFit="1"/>
    </xf>
    <xf numFmtId="0" fontId="20" fillId="0" borderId="0" xfId="0" applyFont="1"/>
    <xf numFmtId="164" fontId="1" fillId="2" borderId="9" xfId="0" applyNumberFormat="1" applyFont="1" applyFill="1" applyBorder="1" applyAlignment="1">
      <alignment horizontal="center" vertical="center" wrapText="1"/>
    </xf>
    <xf numFmtId="0" fontId="3" fillId="0" borderId="39" xfId="0" applyFont="1" applyBorder="1" applyAlignment="1">
      <alignment wrapText="1"/>
    </xf>
    <xf numFmtId="165" fontId="2" fillId="4" borderId="40" xfId="0" applyNumberFormat="1" applyFont="1" applyFill="1" applyBorder="1"/>
    <xf numFmtId="165" fontId="2" fillId="4" borderId="2" xfId="0" applyNumberFormat="1" applyFont="1" applyFill="1" applyBorder="1"/>
    <xf numFmtId="164" fontId="2" fillId="2" borderId="41" xfId="0" applyNumberFormat="1" applyFont="1" applyFill="1" applyBorder="1" applyAlignment="1">
      <alignment horizontal="center" vertical="center" wrapText="1"/>
    </xf>
    <xf numFmtId="165" fontId="2" fillId="0" borderId="40" xfId="0" applyNumberFormat="1" applyFont="1" applyFill="1" applyBorder="1" applyAlignment="1">
      <alignment horizontal="right" shrinkToFit="1"/>
    </xf>
    <xf numFmtId="165" fontId="2" fillId="0" borderId="2" xfId="0" applyNumberFormat="1" applyFont="1" applyFill="1" applyBorder="1" applyAlignment="1">
      <alignment horizontal="right" shrinkToFi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2" xfId="0" applyNumberFormat="1" applyFont="1" applyFill="1" applyBorder="1" applyAlignment="1">
      <alignment horizontal="center" vertical="center" wrapText="1"/>
    </xf>
    <xf numFmtId="165" fontId="2" fillId="0" borderId="43" xfId="0" applyNumberFormat="1" applyFont="1" applyFill="1" applyBorder="1" applyAlignment="1">
      <alignment horizontal="right" shrinkToFit="1"/>
    </xf>
    <xf numFmtId="165" fontId="10" fillId="2" borderId="5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1" fillId="0" borderId="33" xfId="0" applyNumberFormat="1" applyFont="1" applyBorder="1" applyAlignment="1">
      <alignment horizontal="center" shrinkToFit="1"/>
    </xf>
    <xf numFmtId="165" fontId="1" fillId="0" borderId="5" xfId="0" applyNumberFormat="1" applyFont="1" applyBorder="1" applyAlignment="1">
      <alignment horizontal="center" shrinkToFit="1"/>
    </xf>
    <xf numFmtId="165" fontId="1" fillId="0" borderId="2" xfId="0" applyNumberFormat="1" applyFont="1" applyBorder="1" applyAlignment="1">
      <alignment horizontal="center" shrinkToFit="1"/>
    </xf>
    <xf numFmtId="165" fontId="1" fillId="0" borderId="41" xfId="0" applyNumberFormat="1" applyFont="1" applyBorder="1" applyAlignment="1">
      <alignment horizontal="center" shrinkToFit="1"/>
    </xf>
    <xf numFmtId="165" fontId="1" fillId="0" borderId="33" xfId="0" applyNumberFormat="1" applyFont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10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1" fillId="0" borderId="34" xfId="0" applyNumberFormat="1" applyFont="1" applyBorder="1" applyAlignment="1">
      <alignment horizontal="center" shrinkToFit="1"/>
    </xf>
    <xf numFmtId="165" fontId="1" fillId="0" borderId="35" xfId="0" applyNumberFormat="1" applyFont="1" applyBorder="1" applyAlignment="1">
      <alignment horizontal="center" shrinkToFit="1"/>
    </xf>
    <xf numFmtId="165" fontId="1" fillId="0" borderId="0" xfId="0" applyNumberFormat="1" applyFont="1" applyBorder="1" applyAlignment="1">
      <alignment horizontal="right" shrinkToFi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42" xfId="0" applyNumberFormat="1" applyFont="1" applyFill="1" applyBorder="1" applyAlignment="1">
      <alignment horizontal="center" vertical="center" wrapText="1"/>
    </xf>
    <xf numFmtId="165" fontId="3" fillId="3" borderId="16" xfId="0" applyNumberFormat="1" applyFont="1" applyFill="1" applyBorder="1" applyAlignment="1">
      <alignment horizontal="center" vertical="center"/>
    </xf>
    <xf numFmtId="164" fontId="1" fillId="5" borderId="29" xfId="0" applyNumberFormat="1" applyFont="1" applyFill="1" applyBorder="1" applyAlignment="1">
      <alignment horizontal="center" vertical="center" wrapText="1"/>
    </xf>
    <xf numFmtId="164" fontId="1" fillId="5" borderId="22" xfId="0" applyNumberFormat="1" applyFont="1" applyFill="1" applyBorder="1" applyAlignment="1">
      <alignment horizontal="center" vertical="center" wrapText="1"/>
    </xf>
    <xf numFmtId="164" fontId="1" fillId="5" borderId="24" xfId="0" applyNumberFormat="1" applyFont="1" applyFill="1" applyBorder="1" applyAlignment="1">
      <alignment horizontal="center" vertical="center" wrapText="1"/>
    </xf>
    <xf numFmtId="165" fontId="2" fillId="2" borderId="4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2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1" xfId="0" applyFont="1" applyBorder="1" applyAlignment="1">
      <alignment horizontal="center" vertical="center"/>
    </xf>
    <xf numFmtId="164" fontId="13" fillId="2" borderId="10" xfId="0" applyNumberFormat="1" applyFont="1" applyFill="1" applyBorder="1" applyAlignment="1">
      <alignment horizontal="center" vertical="center" wrapText="1"/>
    </xf>
    <xf numFmtId="167" fontId="2" fillId="0" borderId="0" xfId="0" applyNumberFormat="1" applyFont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23" fillId="0" borderId="0" xfId="0" applyNumberFormat="1" applyFont="1" applyAlignment="1">
      <alignment horizontal="center" vertical="center" wrapText="1"/>
    </xf>
    <xf numFmtId="167" fontId="14" fillId="0" borderId="0" xfId="0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4" fontId="0" fillId="0" borderId="45" xfId="2" applyNumberFormat="1" applyFont="1" applyBorder="1" applyAlignment="1" applyProtection="1">
      <alignment horizontal="center" shrinkToFit="1"/>
      <protection locked="0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7" fontId="9" fillId="0" borderId="0" xfId="0" applyNumberFormat="1" applyFont="1" applyFill="1" applyAlignment="1">
      <alignment horizontal="center" vertical="center" wrapText="1"/>
    </xf>
    <xf numFmtId="167" fontId="9" fillId="0" borderId="0" xfId="0" applyNumberFormat="1" applyFont="1" applyFill="1"/>
    <xf numFmtId="165" fontId="2" fillId="2" borderId="43" xfId="0" applyNumberFormat="1" applyFont="1" applyFill="1" applyBorder="1" applyAlignment="1">
      <alignment horizontal="center" vertical="center"/>
    </xf>
    <xf numFmtId="4" fontId="0" fillId="0" borderId="44" xfId="2" applyNumberFormat="1" applyFont="1" applyAlignment="1" applyProtection="1">
      <alignment horizontal="center" shrinkToFit="1"/>
      <protection locked="0"/>
    </xf>
    <xf numFmtId="0" fontId="7" fillId="0" borderId="2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</cellXfs>
  <cellStyles count="4">
    <cellStyle name="xl51" xfId="1"/>
    <cellStyle name="xl52" xfId="2"/>
    <cellStyle name="xl53" xfId="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30"/>
  <sheetViews>
    <sheetView tabSelected="1" zoomScale="55" zoomScaleNormal="55" workbookViewId="0">
      <pane xSplit="1" ySplit="7" topLeftCell="Y29" activePane="bottomRight" state="frozen"/>
      <selection pane="topRight" activeCell="B1" sqref="B1"/>
      <selection pane="bottomLeft" activeCell="A8" sqref="A8"/>
      <selection pane="bottomRight" activeCell="A45" sqref="A45"/>
    </sheetView>
  </sheetViews>
  <sheetFormatPr defaultColWidth="9.33203125" defaultRowHeight="10.5" x14ac:dyDescent="0.25"/>
  <cols>
    <col min="1" max="1" width="45.77734375" style="3" customWidth="1"/>
    <col min="2" max="2" width="18.44140625" style="4" hidden="1" customWidth="1"/>
    <col min="3" max="3" width="16.77734375" style="4" hidden="1" customWidth="1"/>
    <col min="4" max="4" width="13.6640625" style="4" hidden="1" customWidth="1"/>
    <col min="5" max="5" width="19" style="4" hidden="1" customWidth="1"/>
    <col min="6" max="6" width="17.33203125" style="4" hidden="1" customWidth="1"/>
    <col min="7" max="9" width="13.6640625" style="4" hidden="1" customWidth="1"/>
    <col min="10" max="10" width="0.109375" style="4" customWidth="1"/>
    <col min="11" max="11" width="17.33203125" style="4" hidden="1" customWidth="1"/>
    <col min="12" max="14" width="13.6640625" style="4" hidden="1" customWidth="1"/>
    <col min="15" max="15" width="19" style="96" hidden="1" customWidth="1"/>
    <col min="16" max="16" width="17.33203125" style="96" hidden="1" customWidth="1"/>
    <col min="17" max="19" width="13.6640625" style="4" hidden="1" customWidth="1"/>
    <col min="20" max="20" width="19" style="96" customWidth="1"/>
    <col min="21" max="21" width="17.33203125" style="96" customWidth="1"/>
    <col min="22" max="24" width="13.6640625" style="96" customWidth="1"/>
    <col min="25" max="25" width="14.6640625" style="1" customWidth="1"/>
    <col min="26" max="26" width="17.33203125" style="1" customWidth="1"/>
    <col min="27" max="27" width="15" style="1" customWidth="1"/>
    <col min="28" max="28" width="11" style="1" customWidth="1"/>
    <col min="29" max="29" width="13.109375" style="1" customWidth="1"/>
    <col min="30" max="30" width="12.77734375" style="1" customWidth="1"/>
    <col min="31" max="31" width="17" style="1" customWidth="1"/>
    <col min="32" max="32" width="11.6640625" style="1" customWidth="1"/>
    <col min="33" max="34" width="9.33203125" style="1"/>
    <col min="35" max="35" width="14.5546875" style="1" customWidth="1"/>
    <col min="36" max="36" width="14.77734375" style="1" customWidth="1"/>
    <col min="37" max="37" width="14.21875" style="1" customWidth="1"/>
    <col min="38" max="38" width="13.88671875" style="1" customWidth="1"/>
    <col min="39" max="16384" width="9.33203125" style="1"/>
  </cols>
  <sheetData>
    <row r="1" spans="1:40" s="2" customFormat="1" ht="13" x14ac:dyDescent="0.3">
      <c r="A1" s="47"/>
      <c r="B1" s="14"/>
      <c r="C1" s="14"/>
      <c r="D1" s="14"/>
      <c r="E1" s="14"/>
      <c r="F1" s="14"/>
      <c r="G1" s="14"/>
      <c r="H1" s="8"/>
      <c r="I1" s="8"/>
      <c r="J1" s="14"/>
      <c r="K1" s="14"/>
      <c r="L1" s="14"/>
      <c r="M1" s="8"/>
      <c r="N1" s="8"/>
      <c r="O1" s="14"/>
      <c r="P1" s="14"/>
      <c r="Q1" s="14"/>
      <c r="R1" s="8"/>
      <c r="S1" s="8"/>
      <c r="T1" s="14"/>
      <c r="U1" s="14"/>
      <c r="V1" s="14"/>
      <c r="AG1" s="8"/>
      <c r="AH1" s="8" t="s">
        <v>28</v>
      </c>
    </row>
    <row r="2" spans="1:40" s="2" customFormat="1" ht="13" x14ac:dyDescent="0.3">
      <c r="A2" s="47"/>
      <c r="B2" s="14"/>
      <c r="C2" s="14"/>
      <c r="D2" s="14"/>
      <c r="E2" s="14"/>
      <c r="F2" s="14"/>
      <c r="G2" s="14"/>
      <c r="H2" s="8"/>
      <c r="I2" s="8"/>
      <c r="J2" s="14"/>
      <c r="K2" s="14"/>
      <c r="L2" s="14"/>
      <c r="M2" s="8"/>
      <c r="N2" s="8"/>
      <c r="O2" s="14"/>
      <c r="P2" s="14"/>
      <c r="Q2" s="14"/>
      <c r="R2" s="8"/>
      <c r="S2" s="8"/>
      <c r="T2" s="14"/>
      <c r="U2" s="14"/>
      <c r="V2" s="14"/>
      <c r="Y2" s="136"/>
      <c r="Z2" s="136"/>
      <c r="AG2" s="8"/>
      <c r="AH2" s="8" t="s">
        <v>29</v>
      </c>
    </row>
    <row r="3" spans="1:40" s="2" customFormat="1" x14ac:dyDescent="0.25">
      <c r="A3" s="47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40" s="2" customFormat="1" ht="36" customHeight="1" x14ac:dyDescent="0.4">
      <c r="A4" s="179" t="s">
        <v>72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</row>
    <row r="5" spans="1:40" s="2" customFormat="1" ht="11" thickBot="1" x14ac:dyDescent="0.3">
      <c r="A5" s="47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AA5" s="14" t="s">
        <v>53</v>
      </c>
    </row>
    <row r="6" spans="1:40" s="4" customFormat="1" ht="11.25" customHeight="1" x14ac:dyDescent="0.25">
      <c r="A6" s="158" t="s">
        <v>0</v>
      </c>
      <c r="B6" s="154" t="s">
        <v>30</v>
      </c>
      <c r="C6" s="155"/>
      <c r="D6" s="164"/>
      <c r="E6" s="154" t="s">
        <v>36</v>
      </c>
      <c r="F6" s="155"/>
      <c r="G6" s="155"/>
      <c r="H6" s="152" t="s">
        <v>41</v>
      </c>
      <c r="I6" s="161" t="s">
        <v>37</v>
      </c>
      <c r="J6" s="154" t="s">
        <v>45</v>
      </c>
      <c r="K6" s="155"/>
      <c r="L6" s="155"/>
      <c r="M6" s="152" t="s">
        <v>46</v>
      </c>
      <c r="N6" s="156" t="s">
        <v>47</v>
      </c>
      <c r="O6" s="154" t="s">
        <v>54</v>
      </c>
      <c r="P6" s="155"/>
      <c r="Q6" s="155"/>
      <c r="R6" s="152" t="s">
        <v>55</v>
      </c>
      <c r="S6" s="161" t="s">
        <v>56</v>
      </c>
      <c r="T6" s="181" t="s">
        <v>58</v>
      </c>
      <c r="U6" s="181"/>
      <c r="V6" s="181"/>
      <c r="W6" s="173" t="s">
        <v>59</v>
      </c>
      <c r="X6" s="173" t="s">
        <v>60</v>
      </c>
      <c r="Y6" s="181" t="s">
        <v>61</v>
      </c>
      <c r="Z6" s="181"/>
      <c r="AA6" s="181"/>
      <c r="AB6" s="173" t="s">
        <v>63</v>
      </c>
      <c r="AC6" s="173" t="s">
        <v>64</v>
      </c>
      <c r="AD6" s="182" t="s">
        <v>65</v>
      </c>
      <c r="AE6" s="182"/>
      <c r="AF6" s="182"/>
      <c r="AG6" s="173" t="s">
        <v>69</v>
      </c>
      <c r="AH6" s="173" t="s">
        <v>70</v>
      </c>
    </row>
    <row r="7" spans="1:40" s="5" customFormat="1" ht="25.5" customHeight="1" thickBot="1" x14ac:dyDescent="0.25">
      <c r="A7" s="159"/>
      <c r="B7" s="20" t="s">
        <v>3</v>
      </c>
      <c r="C7" s="144" t="s">
        <v>51</v>
      </c>
      <c r="D7" s="21" t="s">
        <v>4</v>
      </c>
      <c r="E7" s="20" t="s">
        <v>3</v>
      </c>
      <c r="F7" s="144" t="s">
        <v>51</v>
      </c>
      <c r="G7" s="144" t="s">
        <v>4</v>
      </c>
      <c r="H7" s="160"/>
      <c r="I7" s="162"/>
      <c r="J7" s="7" t="s">
        <v>3</v>
      </c>
      <c r="K7" s="145" t="s">
        <v>51</v>
      </c>
      <c r="L7" s="145" t="s">
        <v>4</v>
      </c>
      <c r="M7" s="153"/>
      <c r="N7" s="157"/>
      <c r="O7" s="7" t="s">
        <v>3</v>
      </c>
      <c r="P7" s="145" t="s">
        <v>51</v>
      </c>
      <c r="Q7" s="145" t="s">
        <v>4</v>
      </c>
      <c r="R7" s="153"/>
      <c r="S7" s="183"/>
      <c r="T7" s="174" t="s">
        <v>3</v>
      </c>
      <c r="U7" s="174" t="s">
        <v>51</v>
      </c>
      <c r="V7" s="174" t="s">
        <v>4</v>
      </c>
      <c r="W7" s="173"/>
      <c r="X7" s="173"/>
      <c r="Y7" s="174" t="s">
        <v>3</v>
      </c>
      <c r="Z7" s="185" t="s">
        <v>51</v>
      </c>
      <c r="AA7" s="174" t="s">
        <v>4</v>
      </c>
      <c r="AB7" s="173"/>
      <c r="AC7" s="173"/>
      <c r="AD7" s="174" t="s">
        <v>3</v>
      </c>
      <c r="AE7" s="174" t="s">
        <v>51</v>
      </c>
      <c r="AF7" s="174" t="s">
        <v>4</v>
      </c>
      <c r="AG7" s="173"/>
      <c r="AH7" s="173"/>
    </row>
    <row r="8" spans="1:40" s="5" customFormat="1" x14ac:dyDescent="0.2">
      <c r="A8" s="29" t="s">
        <v>1</v>
      </c>
      <c r="B8" s="54">
        <f>B9+B27</f>
        <v>1254357.3</v>
      </c>
      <c r="C8" s="60">
        <f>C9+C27</f>
        <v>512845.5</v>
      </c>
      <c r="D8" s="18">
        <f>C8/B8</f>
        <v>0.40885121009779268</v>
      </c>
      <c r="E8" s="54">
        <f>E9+E27</f>
        <v>1074950.8</v>
      </c>
      <c r="F8" s="60">
        <f>F9+F27</f>
        <v>458947.9</v>
      </c>
      <c r="G8" s="34">
        <f t="shared" ref="G8:G26" si="0">F8/E8</f>
        <v>0.42694781937926835</v>
      </c>
      <c r="H8" s="34">
        <f t="shared" ref="H8:I12" si="1">E8/B8</f>
        <v>0.85697336795504753</v>
      </c>
      <c r="I8" s="25">
        <f t="shared" si="1"/>
        <v>0.89490480076358281</v>
      </c>
      <c r="J8" s="83">
        <f>J9+J27</f>
        <v>1375723.4</v>
      </c>
      <c r="K8" s="60">
        <f>K9+K27</f>
        <v>526051.80000000005</v>
      </c>
      <c r="L8" s="34">
        <f t="shared" ref="L8:L14" si="2">K8/J8</f>
        <v>0.38238195265123792</v>
      </c>
      <c r="M8" s="34">
        <f>J8/E8</f>
        <v>1.2798012709046775</v>
      </c>
      <c r="N8" s="25">
        <f>K8/F8</f>
        <v>1.146212456795205</v>
      </c>
      <c r="O8" s="83">
        <f>O9+O27</f>
        <v>1358990.7</v>
      </c>
      <c r="P8" s="60">
        <f>P9+P27</f>
        <v>587404.80000000005</v>
      </c>
      <c r="Q8" s="34">
        <f t="shared" ref="Q8:Q14" si="3">P8/O8</f>
        <v>0.43223607048966567</v>
      </c>
      <c r="R8" s="34">
        <f t="shared" ref="R8:S23" si="4">O8/J8</f>
        <v>0.98783716261568277</v>
      </c>
      <c r="S8" s="25">
        <f>P8/K8</f>
        <v>1.116629198873571</v>
      </c>
      <c r="T8" s="177">
        <f>T9+T27</f>
        <v>1255534.2999999998</v>
      </c>
      <c r="U8" s="184">
        <f>U9+U27</f>
        <v>644711.30000000005</v>
      </c>
      <c r="V8" s="121">
        <f t="shared" ref="V8:V14" si="5">U8/T8</f>
        <v>0.51349556917720218</v>
      </c>
      <c r="W8" s="121">
        <f t="shared" ref="W8:W24" si="6">T8/O8</f>
        <v>0.92387262105619994</v>
      </c>
      <c r="X8" s="122">
        <f>U8/P8</f>
        <v>1.0975587873984005</v>
      </c>
      <c r="Y8" s="177">
        <f>Y9+Y27</f>
        <v>1305422.1395700001</v>
      </c>
      <c r="Z8" s="143">
        <f>Z9+Z27</f>
        <v>679113.41690000007</v>
      </c>
      <c r="AA8" s="137">
        <f t="shared" ref="AA8:AA34" si="7">Z8/Y8</f>
        <v>0.52022514121270902</v>
      </c>
      <c r="AB8" s="137">
        <f>Y8/T8</f>
        <v>1.0397343502045306</v>
      </c>
      <c r="AC8" s="137">
        <f>Z8/U8</f>
        <v>1.0533604993428842</v>
      </c>
      <c r="AD8" s="177">
        <f>AD9+AD27</f>
        <v>1463185.3637999999</v>
      </c>
      <c r="AE8" s="177">
        <f>AE9+AE27</f>
        <v>706023.97622000007</v>
      </c>
      <c r="AF8" s="137">
        <f>AE8/AD8</f>
        <v>0.48252531339324223</v>
      </c>
      <c r="AG8" s="137">
        <f t="shared" ref="AG8:AG34" si="8">AD8/Y8</f>
        <v>1.1208522664415408</v>
      </c>
      <c r="AH8" s="137">
        <f t="shared" ref="AH8:AH36" si="9">AE8/Z8</f>
        <v>1.0396260162887676</v>
      </c>
      <c r="AI8" s="166"/>
      <c r="AJ8" s="166"/>
      <c r="AK8" s="12"/>
      <c r="AL8" s="12"/>
    </row>
    <row r="9" spans="1:40" s="6" customFormat="1" x14ac:dyDescent="0.2">
      <c r="A9" s="30" t="s">
        <v>2</v>
      </c>
      <c r="B9" s="55">
        <f>B10+B17</f>
        <v>452317.5</v>
      </c>
      <c r="C9" s="61">
        <f>C10+C17</f>
        <v>243898.4</v>
      </c>
      <c r="D9" s="15">
        <f t="shared" ref="D9:D32" si="10">C9/B9</f>
        <v>0.53921946420379485</v>
      </c>
      <c r="E9" s="55">
        <f>E10+E17</f>
        <v>435005.39999999997</v>
      </c>
      <c r="F9" s="61">
        <f>F10+F17</f>
        <v>219350.90000000002</v>
      </c>
      <c r="G9" s="22">
        <f t="shared" si="0"/>
        <v>0.50424868288991365</v>
      </c>
      <c r="H9" s="22">
        <f t="shared" si="1"/>
        <v>0.96172577890530431</v>
      </c>
      <c r="I9" s="26">
        <f t="shared" si="1"/>
        <v>0.89935358329533954</v>
      </c>
      <c r="J9" s="84">
        <f>J10+J17</f>
        <v>514286</v>
      </c>
      <c r="K9" s="61">
        <f>K10+K17</f>
        <v>274342</v>
      </c>
      <c r="L9" s="22">
        <f t="shared" si="2"/>
        <v>0.53344248142084361</v>
      </c>
      <c r="M9" s="22">
        <f t="shared" ref="M9:M32" si="11">J9/E9</f>
        <v>1.1822519904350615</v>
      </c>
      <c r="N9" s="26">
        <f t="shared" ref="N9:N30" si="12">K9/F9</f>
        <v>1.2506992221139734</v>
      </c>
      <c r="O9" s="84">
        <f>O10+O17</f>
        <v>413377.7</v>
      </c>
      <c r="P9" s="61">
        <f>P10+P17</f>
        <v>206111.00000000003</v>
      </c>
      <c r="Q9" s="22">
        <f t="shared" si="3"/>
        <v>0.49860212585245894</v>
      </c>
      <c r="R9" s="22">
        <f t="shared" si="4"/>
        <v>0.80378952567248574</v>
      </c>
      <c r="S9" s="26">
        <f t="shared" si="4"/>
        <v>0.75129218274999832</v>
      </c>
      <c r="T9" s="84">
        <f>T10+T17</f>
        <v>453418.4</v>
      </c>
      <c r="U9" s="61">
        <f>U10+U17</f>
        <v>213673</v>
      </c>
      <c r="V9" s="22">
        <f t="shared" si="5"/>
        <v>0.47124907149776007</v>
      </c>
      <c r="W9" s="22">
        <f t="shared" si="6"/>
        <v>1.0968622642198649</v>
      </c>
      <c r="X9" s="26">
        <f t="shared" ref="X9:X17" si="13">U9/P9</f>
        <v>1.0366889685654816</v>
      </c>
      <c r="Y9" s="84">
        <f>Y10+Y17</f>
        <v>458095.59016999998</v>
      </c>
      <c r="Z9" s="124">
        <f>Z10+Z17</f>
        <v>237789.39207</v>
      </c>
      <c r="AA9" s="23">
        <f t="shared" si="7"/>
        <v>0.51908247355482284</v>
      </c>
      <c r="AB9" s="23">
        <f t="shared" ref="AB9:AB35" si="14">Y9/T9</f>
        <v>1.0103153956037072</v>
      </c>
      <c r="AC9" s="23">
        <f t="shared" ref="AC9:AC36" si="15">Z9/U9</f>
        <v>1.11286588417816</v>
      </c>
      <c r="AD9" s="84">
        <f>SUM(AD10+AD17)</f>
        <v>521473.08522000001</v>
      </c>
      <c r="AE9" s="84">
        <f>SUM(AE10+AE17)</f>
        <v>224654.77686000001</v>
      </c>
      <c r="AF9" s="23">
        <f t="shared" ref="AF9:AF14" si="16">AE9/AD9</f>
        <v>0.43080799992816937</v>
      </c>
      <c r="AG9" s="137">
        <f t="shared" si="8"/>
        <v>1.138349934838885</v>
      </c>
      <c r="AH9" s="137">
        <f t="shared" si="9"/>
        <v>0.94476366209753615</v>
      </c>
      <c r="AI9" s="167"/>
      <c r="AJ9" s="167"/>
      <c r="AM9" s="146"/>
      <c r="AN9" s="146"/>
    </row>
    <row r="10" spans="1:40" s="5" customFormat="1" x14ac:dyDescent="0.25">
      <c r="A10" s="31" t="s">
        <v>5</v>
      </c>
      <c r="B10" s="56">
        <f>SUM(B11:B16)</f>
        <v>348541.3</v>
      </c>
      <c r="C10" s="62">
        <f>SUM(C11:C16)</f>
        <v>154920.9</v>
      </c>
      <c r="D10" s="15">
        <f t="shared" si="10"/>
        <v>0.44448362360500748</v>
      </c>
      <c r="E10" s="56">
        <f>SUM(E11:E16)</f>
        <v>333947.5</v>
      </c>
      <c r="F10" s="62">
        <f>SUM(F11:F16)</f>
        <v>173805.7</v>
      </c>
      <c r="G10" s="22">
        <f t="shared" si="0"/>
        <v>0.52045815584785038</v>
      </c>
      <c r="H10" s="22">
        <f t="shared" si="1"/>
        <v>0.95812892188099374</v>
      </c>
      <c r="I10" s="26">
        <f t="shared" si="1"/>
        <v>1.1218996274873179</v>
      </c>
      <c r="J10" s="85">
        <f>SUM(J11:J16)</f>
        <v>404487.3</v>
      </c>
      <c r="K10" s="62">
        <f>SUM(K11:K16)</f>
        <v>193498.69999999998</v>
      </c>
      <c r="L10" s="22">
        <f t="shared" si="2"/>
        <v>0.47838016175044307</v>
      </c>
      <c r="M10" s="22">
        <f t="shared" si="11"/>
        <v>1.2112302083411315</v>
      </c>
      <c r="N10" s="26">
        <f t="shared" si="12"/>
        <v>1.1133046844838803</v>
      </c>
      <c r="O10" s="85">
        <f>SUM(O11:O16)</f>
        <v>310365.8</v>
      </c>
      <c r="P10" s="62">
        <f>SUM(P11:P16)</f>
        <v>140639.00000000003</v>
      </c>
      <c r="Q10" s="22">
        <f t="shared" si="3"/>
        <v>0.45313948895142453</v>
      </c>
      <c r="R10" s="22">
        <f t="shared" si="4"/>
        <v>0.76730666203858566</v>
      </c>
      <c r="S10" s="26">
        <f t="shared" si="4"/>
        <v>0.72682142050566767</v>
      </c>
      <c r="T10" s="85">
        <f>SUM(T11:T16)</f>
        <v>313910</v>
      </c>
      <c r="U10" s="62">
        <f>SUM(U11:U16)</f>
        <v>147194.20000000001</v>
      </c>
      <c r="V10" s="22">
        <f t="shared" si="5"/>
        <v>0.4689057373132427</v>
      </c>
      <c r="W10" s="22">
        <f t="shared" si="6"/>
        <v>1.0114194283004121</v>
      </c>
      <c r="X10" s="26">
        <f t="shared" si="13"/>
        <v>1.0466101152596363</v>
      </c>
      <c r="Y10" s="85">
        <f>SUM(Y11:Y16)</f>
        <v>333829.74699999997</v>
      </c>
      <c r="Z10" s="125">
        <f>SUM(Z11:Z16)</f>
        <v>168965.54660999999</v>
      </c>
      <c r="AA10" s="23">
        <f t="shared" si="7"/>
        <v>0.50614287111447864</v>
      </c>
      <c r="AB10" s="23">
        <f t="shared" si="14"/>
        <v>1.0634568729890732</v>
      </c>
      <c r="AC10" s="23">
        <f t="shared" si="15"/>
        <v>1.1479089978409474</v>
      </c>
      <c r="AD10" s="85">
        <f>SUM(AD11:AD16)</f>
        <v>373736.8</v>
      </c>
      <c r="AE10" s="85">
        <f>SUM(AE11:AE16)</f>
        <v>182295.84427000003</v>
      </c>
      <c r="AF10" s="23">
        <f t="shared" si="16"/>
        <v>0.48776530507565763</v>
      </c>
      <c r="AG10" s="137">
        <f t="shared" si="8"/>
        <v>1.1195431304688375</v>
      </c>
      <c r="AH10" s="137">
        <f t="shared" si="9"/>
        <v>1.0788935846830865</v>
      </c>
      <c r="AI10" s="166"/>
      <c r="AJ10" s="166"/>
    </row>
    <row r="11" spans="1:40" s="107" customFormat="1" ht="12" customHeight="1" x14ac:dyDescent="0.25">
      <c r="A11" s="32" t="s">
        <v>6</v>
      </c>
      <c r="B11" s="57">
        <v>311873.7</v>
      </c>
      <c r="C11" s="63">
        <v>137788.6</v>
      </c>
      <c r="D11" s="16">
        <f t="shared" si="10"/>
        <v>0.44180897587709383</v>
      </c>
      <c r="E11" s="72">
        <v>302335.5</v>
      </c>
      <c r="F11" s="73">
        <v>159494.5</v>
      </c>
      <c r="G11" s="23">
        <f t="shared" si="0"/>
        <v>0.52754142335253384</v>
      </c>
      <c r="H11" s="23">
        <f t="shared" si="1"/>
        <v>0.96941646570390505</v>
      </c>
      <c r="I11" s="27">
        <f t="shared" si="1"/>
        <v>1.1575304488179718</v>
      </c>
      <c r="J11" s="86">
        <v>365302.3</v>
      </c>
      <c r="K11" s="74">
        <v>173871.9</v>
      </c>
      <c r="L11" s="23">
        <f t="shared" si="2"/>
        <v>0.47596716472904771</v>
      </c>
      <c r="M11" s="23">
        <f t="shared" si="11"/>
        <v>1.2082679672086143</v>
      </c>
      <c r="N11" s="27">
        <f t="shared" si="12"/>
        <v>1.090143547269655</v>
      </c>
      <c r="O11" s="86">
        <v>272392.3</v>
      </c>
      <c r="P11" s="74">
        <v>120214.8</v>
      </c>
      <c r="Q11" s="23">
        <f t="shared" si="3"/>
        <v>0.44132965579423505</v>
      </c>
      <c r="R11" s="23">
        <f t="shared" si="4"/>
        <v>0.74566270182257266</v>
      </c>
      <c r="S11" s="27">
        <f t="shared" si="4"/>
        <v>0.69139866763979696</v>
      </c>
      <c r="T11" s="86">
        <v>276673</v>
      </c>
      <c r="U11" s="74">
        <v>127169.2</v>
      </c>
      <c r="V11" s="23">
        <f t="shared" si="5"/>
        <v>0.45963718902820294</v>
      </c>
      <c r="W11" s="23">
        <f t="shared" si="6"/>
        <v>1.0157152019348565</v>
      </c>
      <c r="X11" s="27">
        <f t="shared" si="13"/>
        <v>1.0578497822231538</v>
      </c>
      <c r="Y11" s="126">
        <v>295774.75</v>
      </c>
      <c r="Z11" s="127">
        <v>147180.04074</v>
      </c>
      <c r="AA11" s="23">
        <f t="shared" si="7"/>
        <v>0.49760853737514782</v>
      </c>
      <c r="AB11" s="23">
        <f t="shared" si="14"/>
        <v>1.0690408894254229</v>
      </c>
      <c r="AC11" s="23">
        <f t="shared" si="15"/>
        <v>1.1573560322782561</v>
      </c>
      <c r="AD11" s="126">
        <v>331691</v>
      </c>
      <c r="AE11" s="127">
        <v>160814.51834000001</v>
      </c>
      <c r="AF11" s="23">
        <f t="shared" si="16"/>
        <v>0.48483232387975561</v>
      </c>
      <c r="AG11" s="137">
        <f t="shared" si="8"/>
        <v>1.121431089029743</v>
      </c>
      <c r="AH11" s="137">
        <f t="shared" si="9"/>
        <v>1.0926380882315825</v>
      </c>
      <c r="AI11" s="168"/>
      <c r="AJ11" s="168"/>
    </row>
    <row r="12" spans="1:40" s="107" customFormat="1" x14ac:dyDescent="0.25">
      <c r="A12" s="32" t="s">
        <v>7</v>
      </c>
      <c r="B12" s="57">
        <v>28867.599999999999</v>
      </c>
      <c r="C12" s="63">
        <v>11022.8</v>
      </c>
      <c r="D12" s="16">
        <f t="shared" si="10"/>
        <v>0.38183984813424043</v>
      </c>
      <c r="E12" s="72">
        <v>27112</v>
      </c>
      <c r="F12" s="73">
        <v>12370</v>
      </c>
      <c r="G12" s="23">
        <f t="shared" si="0"/>
        <v>0.45625553260548835</v>
      </c>
      <c r="H12" s="23">
        <f t="shared" si="1"/>
        <v>0.93918441436073663</v>
      </c>
      <c r="I12" s="27">
        <f t="shared" si="1"/>
        <v>1.1222193997895273</v>
      </c>
      <c r="J12" s="87">
        <v>26320</v>
      </c>
      <c r="K12" s="87">
        <v>12118.5</v>
      </c>
      <c r="L12" s="23">
        <f t="shared" si="2"/>
        <v>0.46042933130699087</v>
      </c>
      <c r="M12" s="23">
        <f t="shared" si="11"/>
        <v>0.97078784302154031</v>
      </c>
      <c r="N12" s="27">
        <f t="shared" si="12"/>
        <v>0.97966855295068711</v>
      </c>
      <c r="O12" s="87">
        <v>22944</v>
      </c>
      <c r="P12" s="87">
        <v>11504.4</v>
      </c>
      <c r="Q12" s="23">
        <f t="shared" si="3"/>
        <v>0.50141213389121342</v>
      </c>
      <c r="R12" s="23">
        <f t="shared" si="4"/>
        <v>0.8717325227963526</v>
      </c>
      <c r="S12" s="27">
        <f t="shared" si="4"/>
        <v>0.94932541156083672</v>
      </c>
      <c r="T12" s="87">
        <v>21000</v>
      </c>
      <c r="U12" s="87">
        <v>11376.8</v>
      </c>
      <c r="V12" s="23">
        <f t="shared" si="5"/>
        <v>0.54175238095238087</v>
      </c>
      <c r="W12" s="23">
        <f t="shared" si="6"/>
        <v>0.91527196652719667</v>
      </c>
      <c r="X12" s="27">
        <f t="shared" si="13"/>
        <v>0.98890859149542776</v>
      </c>
      <c r="Y12" s="128">
        <v>22200</v>
      </c>
      <c r="Z12" s="129">
        <v>10461.780930000001</v>
      </c>
      <c r="AA12" s="23">
        <f t="shared" si="7"/>
        <v>0.47125139324324328</v>
      </c>
      <c r="AB12" s="23">
        <f t="shared" si="14"/>
        <v>1.0571428571428572</v>
      </c>
      <c r="AC12" s="23">
        <f t="shared" si="15"/>
        <v>0.9195714902257226</v>
      </c>
      <c r="AD12" s="128">
        <v>19500</v>
      </c>
      <c r="AE12" s="129">
        <v>9464.8268000000007</v>
      </c>
      <c r="AF12" s="23">
        <f t="shared" si="16"/>
        <v>0.48537573333333339</v>
      </c>
      <c r="AG12" s="137">
        <f t="shared" si="8"/>
        <v>0.8783783783783784</v>
      </c>
      <c r="AH12" s="137">
        <f t="shared" si="9"/>
        <v>0.90470512270610126</v>
      </c>
      <c r="AI12" s="168"/>
      <c r="AJ12" s="168"/>
    </row>
    <row r="13" spans="1:40" s="107" customFormat="1" ht="21" x14ac:dyDescent="0.25">
      <c r="A13" s="32" t="s">
        <v>8</v>
      </c>
      <c r="B13" s="58"/>
      <c r="C13" s="64"/>
      <c r="D13" s="16">
        <v>0</v>
      </c>
      <c r="E13" s="58"/>
      <c r="F13" s="64"/>
      <c r="G13" s="23">
        <v>0</v>
      </c>
      <c r="H13" s="23">
        <v>0</v>
      </c>
      <c r="I13" s="27">
        <v>0</v>
      </c>
      <c r="J13" s="88">
        <v>8015</v>
      </c>
      <c r="K13" s="64">
        <v>4806.3999999999996</v>
      </c>
      <c r="L13" s="23">
        <f t="shared" si="2"/>
        <v>0.59967560823456012</v>
      </c>
      <c r="M13" s="23">
        <v>0</v>
      </c>
      <c r="N13" s="27">
        <v>0</v>
      </c>
      <c r="O13" s="88">
        <v>9832.5</v>
      </c>
      <c r="P13" s="64">
        <v>6122.4</v>
      </c>
      <c r="Q13" s="23">
        <f t="shared" si="3"/>
        <v>0.62266971777269253</v>
      </c>
      <c r="R13" s="23">
        <f t="shared" si="4"/>
        <v>1.2267623206487834</v>
      </c>
      <c r="S13" s="27">
        <f t="shared" si="4"/>
        <v>1.2738015978695074</v>
      </c>
      <c r="T13" s="88">
        <v>10197</v>
      </c>
      <c r="U13" s="64">
        <v>6046.6</v>
      </c>
      <c r="V13" s="23">
        <f t="shared" si="5"/>
        <v>0.59297832695890951</v>
      </c>
      <c r="W13" s="23">
        <f t="shared" si="6"/>
        <v>1.0370709382151029</v>
      </c>
      <c r="X13" s="27">
        <f t="shared" si="13"/>
        <v>0.98761923428720777</v>
      </c>
      <c r="Y13" s="130">
        <v>10229.996999999999</v>
      </c>
      <c r="Z13" s="131">
        <v>7382.4049500000001</v>
      </c>
      <c r="AA13" s="23">
        <f t="shared" si="7"/>
        <v>0.72164292423546172</v>
      </c>
      <c r="AB13" s="23">
        <f t="shared" si="14"/>
        <v>1.0032359517505147</v>
      </c>
      <c r="AC13" s="23">
        <f t="shared" si="15"/>
        <v>1.2209183590778288</v>
      </c>
      <c r="AD13" s="130">
        <v>12580</v>
      </c>
      <c r="AE13" s="131">
        <v>7891.4375</v>
      </c>
      <c r="AF13" s="23">
        <f t="shared" si="16"/>
        <v>0.62730027821939582</v>
      </c>
      <c r="AG13" s="137">
        <f t="shared" si="8"/>
        <v>1.2297168806598868</v>
      </c>
      <c r="AH13" s="137">
        <f t="shared" si="9"/>
        <v>1.0689521305655278</v>
      </c>
      <c r="AI13" s="168"/>
      <c r="AJ13" s="168"/>
    </row>
    <row r="14" spans="1:40" s="107" customFormat="1" ht="21" x14ac:dyDescent="0.25">
      <c r="A14" s="32" t="s">
        <v>49</v>
      </c>
      <c r="B14" s="58"/>
      <c r="C14" s="64"/>
      <c r="D14" s="16">
        <v>0</v>
      </c>
      <c r="E14" s="58"/>
      <c r="F14" s="64"/>
      <c r="G14" s="23">
        <v>0</v>
      </c>
      <c r="H14" s="23">
        <v>0</v>
      </c>
      <c r="I14" s="27">
        <v>0</v>
      </c>
      <c r="J14" s="88">
        <v>350</v>
      </c>
      <c r="K14" s="74">
        <v>399.3</v>
      </c>
      <c r="L14" s="23">
        <f t="shared" si="2"/>
        <v>1.1408571428571428</v>
      </c>
      <c r="M14" s="23">
        <v>0</v>
      </c>
      <c r="N14" s="27">
        <v>0</v>
      </c>
      <c r="O14" s="88">
        <v>697</v>
      </c>
      <c r="P14" s="74">
        <v>549.70000000000005</v>
      </c>
      <c r="Q14" s="23">
        <f t="shared" si="3"/>
        <v>0.78866571018651366</v>
      </c>
      <c r="R14" s="23">
        <f t="shared" si="4"/>
        <v>1.9914285714285713</v>
      </c>
      <c r="S14" s="27">
        <f t="shared" si="4"/>
        <v>1.3766591535186576</v>
      </c>
      <c r="T14" s="88">
        <v>1040</v>
      </c>
      <c r="U14" s="74">
        <v>881.2</v>
      </c>
      <c r="V14" s="23">
        <f t="shared" si="5"/>
        <v>0.84730769230769232</v>
      </c>
      <c r="W14" s="23">
        <f t="shared" si="6"/>
        <v>1.4921090387374463</v>
      </c>
      <c r="X14" s="27">
        <f t="shared" si="13"/>
        <v>1.6030562124795342</v>
      </c>
      <c r="Y14" s="130">
        <v>1650</v>
      </c>
      <c r="Z14" s="127">
        <v>1111.79973</v>
      </c>
      <c r="AA14" s="23">
        <f t="shared" si="7"/>
        <v>0.67381801818181819</v>
      </c>
      <c r="AB14" s="23">
        <f t="shared" si="14"/>
        <v>1.5865384615384615</v>
      </c>
      <c r="AC14" s="23">
        <f t="shared" si="15"/>
        <v>1.2616883000453925</v>
      </c>
      <c r="AD14" s="130">
        <v>2132</v>
      </c>
      <c r="AE14" s="127">
        <v>1229.83124</v>
      </c>
      <c r="AF14" s="23">
        <f t="shared" si="16"/>
        <v>0.57684392120075045</v>
      </c>
      <c r="AG14" s="137">
        <f t="shared" si="8"/>
        <v>1.2921212121212122</v>
      </c>
      <c r="AH14" s="137">
        <f t="shared" si="9"/>
        <v>1.1061625640078183</v>
      </c>
      <c r="AI14" s="168"/>
      <c r="AJ14" s="168"/>
    </row>
    <row r="15" spans="1:40" s="107" customFormat="1" x14ac:dyDescent="0.25">
      <c r="A15" s="32" t="s">
        <v>9</v>
      </c>
      <c r="B15" s="58"/>
      <c r="C15" s="63">
        <v>4</v>
      </c>
      <c r="D15" s="16">
        <v>0</v>
      </c>
      <c r="E15" s="58"/>
      <c r="F15" s="74"/>
      <c r="G15" s="23">
        <v>0</v>
      </c>
      <c r="H15" s="23">
        <v>0</v>
      </c>
      <c r="I15" s="27">
        <f>F15/C15</f>
        <v>0</v>
      </c>
      <c r="J15" s="88"/>
      <c r="K15" s="74"/>
      <c r="L15" s="23">
        <v>0</v>
      </c>
      <c r="M15" s="23">
        <v>0</v>
      </c>
      <c r="N15" s="27">
        <v>0</v>
      </c>
      <c r="O15" s="88"/>
      <c r="P15" s="74"/>
      <c r="Q15" s="23">
        <v>0</v>
      </c>
      <c r="R15" s="23">
        <v>0</v>
      </c>
      <c r="S15" s="27">
        <v>0</v>
      </c>
      <c r="T15" s="88"/>
      <c r="U15" s="74"/>
      <c r="V15" s="23">
        <v>0</v>
      </c>
      <c r="W15" s="23">
        <v>0</v>
      </c>
      <c r="X15" s="27">
        <v>0</v>
      </c>
      <c r="Y15" s="130"/>
      <c r="Z15" s="127"/>
      <c r="AA15" s="23">
        <v>0</v>
      </c>
      <c r="AB15" s="23">
        <v>0</v>
      </c>
      <c r="AC15" s="23">
        <v>0</v>
      </c>
      <c r="AD15" s="130">
        <v>0</v>
      </c>
      <c r="AE15" s="127">
        <v>0</v>
      </c>
      <c r="AF15" s="23">
        <v>0</v>
      </c>
      <c r="AG15" s="137">
        <v>0</v>
      </c>
      <c r="AH15" s="137">
        <v>0</v>
      </c>
      <c r="AI15" s="168"/>
      <c r="AJ15" s="168"/>
    </row>
    <row r="16" spans="1:40" s="107" customFormat="1" x14ac:dyDescent="0.25">
      <c r="A16" s="32" t="s">
        <v>71</v>
      </c>
      <c r="B16" s="57">
        <v>7800</v>
      </c>
      <c r="C16" s="63">
        <v>6105.5</v>
      </c>
      <c r="D16" s="16">
        <f t="shared" si="10"/>
        <v>0.7827564102564103</v>
      </c>
      <c r="E16" s="75">
        <v>4500</v>
      </c>
      <c r="F16" s="76">
        <v>1941.2</v>
      </c>
      <c r="G16" s="23">
        <f t="shared" si="0"/>
        <v>0.4313777777777778</v>
      </c>
      <c r="H16" s="23">
        <f>E16/B16</f>
        <v>0.57692307692307687</v>
      </c>
      <c r="I16" s="27">
        <f>F16/C16</f>
        <v>0.31794283842437149</v>
      </c>
      <c r="J16" s="86">
        <v>4500</v>
      </c>
      <c r="K16" s="74">
        <v>2302.6</v>
      </c>
      <c r="L16" s="23">
        <f>K16/J16</f>
        <v>0.51168888888888886</v>
      </c>
      <c r="M16" s="23">
        <f t="shared" si="11"/>
        <v>1</v>
      </c>
      <c r="N16" s="27">
        <f t="shared" si="12"/>
        <v>1.1861735009272614</v>
      </c>
      <c r="O16" s="86">
        <v>4500</v>
      </c>
      <c r="P16" s="74">
        <v>2247.6999999999998</v>
      </c>
      <c r="Q16" s="23">
        <f>P16/O16</f>
        <v>0.49948888888888887</v>
      </c>
      <c r="R16" s="23">
        <f t="shared" si="4"/>
        <v>1</v>
      </c>
      <c r="S16" s="27">
        <f t="shared" si="4"/>
        <v>0.97615738730131152</v>
      </c>
      <c r="T16" s="86">
        <v>5000</v>
      </c>
      <c r="U16" s="74">
        <v>1720.4</v>
      </c>
      <c r="V16" s="23">
        <f>U16/T16</f>
        <v>0.34408</v>
      </c>
      <c r="W16" s="23">
        <f t="shared" si="6"/>
        <v>1.1111111111111112</v>
      </c>
      <c r="X16" s="27">
        <f t="shared" si="13"/>
        <v>0.76540463584998009</v>
      </c>
      <c r="Y16" s="126">
        <v>3975</v>
      </c>
      <c r="Z16" s="127">
        <v>2829.5202599999998</v>
      </c>
      <c r="AA16" s="23">
        <f t="shared" si="7"/>
        <v>0.71182899622641505</v>
      </c>
      <c r="AB16" s="23">
        <f t="shared" si="14"/>
        <v>0.79500000000000004</v>
      </c>
      <c r="AC16" s="23">
        <f t="shared" si="15"/>
        <v>1.64468743315508</v>
      </c>
      <c r="AD16" s="126">
        <v>7833.8</v>
      </c>
      <c r="AE16" s="127">
        <v>2895.2303900000002</v>
      </c>
      <c r="AF16" s="23">
        <f t="shared" ref="AF16:AF17" si="17">AE16/AD16</f>
        <v>0.36958186193162962</v>
      </c>
      <c r="AG16" s="137">
        <f t="shared" si="8"/>
        <v>1.9707672955974844</v>
      </c>
      <c r="AH16" s="137">
        <f t="shared" si="9"/>
        <v>1.0232230639691551</v>
      </c>
      <c r="AI16" s="168"/>
      <c r="AJ16" s="168"/>
    </row>
    <row r="17" spans="1:38" s="5" customFormat="1" x14ac:dyDescent="0.25">
      <c r="A17" s="33" t="s">
        <v>10</v>
      </c>
      <c r="B17" s="56">
        <f>SUM(B18:B26)</f>
        <v>103776.20000000001</v>
      </c>
      <c r="C17" s="62">
        <f>SUM(C18:C26)</f>
        <v>88977.5</v>
      </c>
      <c r="D17" s="15">
        <f t="shared" si="10"/>
        <v>0.85739793902648187</v>
      </c>
      <c r="E17" s="56">
        <f>SUM(E18:E26)</f>
        <v>101057.89999999998</v>
      </c>
      <c r="F17" s="62">
        <f>SUM(F18:F26)</f>
        <v>45545.2</v>
      </c>
      <c r="G17" s="22">
        <f t="shared" si="0"/>
        <v>0.45068421172417006</v>
      </c>
      <c r="H17" s="22">
        <f>E17/B17</f>
        <v>0.97380613281272554</v>
      </c>
      <c r="I17" s="26">
        <f>F17/C17</f>
        <v>0.51187322637745492</v>
      </c>
      <c r="J17" s="85">
        <f>SUM(J18:J26)</f>
        <v>109798.7</v>
      </c>
      <c r="K17" s="62">
        <f>SUM(K18:K26)</f>
        <v>80843.3</v>
      </c>
      <c r="L17" s="22">
        <f t="shared" ref="L17:L24" si="18">K17/J17</f>
        <v>0.73628649519529832</v>
      </c>
      <c r="M17" s="22">
        <f t="shared" si="11"/>
        <v>1.0864929906518939</v>
      </c>
      <c r="N17" s="26">
        <f t="shared" si="12"/>
        <v>1.7750125150400045</v>
      </c>
      <c r="O17" s="85">
        <f>SUM(O18:O26)</f>
        <v>103011.90000000001</v>
      </c>
      <c r="P17" s="62">
        <f>SUM(P18:P26)</f>
        <v>65471.999999999993</v>
      </c>
      <c r="Q17" s="22">
        <f>P17/O17</f>
        <v>0.63557705468979786</v>
      </c>
      <c r="R17" s="22">
        <f t="shared" si="4"/>
        <v>0.93818870350924022</v>
      </c>
      <c r="S17" s="26">
        <f t="shared" si="4"/>
        <v>0.8098630313210865</v>
      </c>
      <c r="T17" s="85">
        <f>SUM(T18:T26)</f>
        <v>139508.4</v>
      </c>
      <c r="U17" s="62">
        <f>SUM(U18:U26)</f>
        <v>66478.8</v>
      </c>
      <c r="V17" s="22">
        <f>U17/T17</f>
        <v>0.47652184384596202</v>
      </c>
      <c r="W17" s="22">
        <f t="shared" si="6"/>
        <v>1.3542940184580614</v>
      </c>
      <c r="X17" s="26">
        <f t="shared" si="13"/>
        <v>1.0153775659824049</v>
      </c>
      <c r="Y17" s="84">
        <f>SUM(Y18:Y26)</f>
        <v>124265.84316999999</v>
      </c>
      <c r="Z17" s="124">
        <f>SUM(Z18:Z26)</f>
        <v>68823.845460000011</v>
      </c>
      <c r="AA17" s="23">
        <f t="shared" si="7"/>
        <v>0.55384362833998235</v>
      </c>
      <c r="AB17" s="23">
        <f t="shared" si="14"/>
        <v>0.89074093868182846</v>
      </c>
      <c r="AC17" s="23">
        <f t="shared" si="15"/>
        <v>1.035275087095435</v>
      </c>
      <c r="AD17" s="84">
        <f>SUM(AD18:AD26)</f>
        <v>147736.28521999999</v>
      </c>
      <c r="AE17" s="84">
        <f>SUM(AE18:AE26)</f>
        <v>42358.932589999989</v>
      </c>
      <c r="AF17" s="23">
        <f t="shared" si="17"/>
        <v>0.28671989773481588</v>
      </c>
      <c r="AG17" s="137">
        <f t="shared" si="8"/>
        <v>1.1888728346524926</v>
      </c>
      <c r="AH17" s="137">
        <f t="shared" si="9"/>
        <v>0.61546884378349265</v>
      </c>
      <c r="AI17" s="166"/>
      <c r="AJ17" s="166"/>
    </row>
    <row r="18" spans="1:38" s="107" customFormat="1" ht="21" x14ac:dyDescent="0.25">
      <c r="A18" s="32" t="s">
        <v>11</v>
      </c>
      <c r="B18" s="57">
        <v>77.900000000000006</v>
      </c>
      <c r="C18" s="65"/>
      <c r="D18" s="16">
        <f t="shared" si="10"/>
        <v>0</v>
      </c>
      <c r="E18" s="75">
        <v>38.200000000000003</v>
      </c>
      <c r="F18" s="76"/>
      <c r="G18" s="23">
        <f t="shared" si="0"/>
        <v>0</v>
      </c>
      <c r="H18" s="23">
        <f>E18/B18</f>
        <v>0.49037227214377405</v>
      </c>
      <c r="I18" s="27">
        <v>0</v>
      </c>
      <c r="J18" s="86">
        <v>2.4</v>
      </c>
      <c r="K18" s="65"/>
      <c r="L18" s="23">
        <f>K18/J18</f>
        <v>0</v>
      </c>
      <c r="M18" s="23">
        <f t="shared" si="11"/>
        <v>6.2827225130890049E-2</v>
      </c>
      <c r="N18" s="27">
        <v>0</v>
      </c>
      <c r="O18" s="86">
        <v>1.6</v>
      </c>
      <c r="P18" s="65"/>
      <c r="Q18" s="23">
        <f>P18/O18</f>
        <v>0</v>
      </c>
      <c r="R18" s="23">
        <f t="shared" si="4"/>
        <v>0.66666666666666674</v>
      </c>
      <c r="S18" s="27">
        <v>0</v>
      </c>
      <c r="T18" s="86">
        <v>0.8</v>
      </c>
      <c r="U18" s="65"/>
      <c r="V18" s="23">
        <f>U18/T18</f>
        <v>0</v>
      </c>
      <c r="W18" s="23">
        <f t="shared" si="6"/>
        <v>0.5</v>
      </c>
      <c r="X18" s="16">
        <v>0</v>
      </c>
      <c r="Y18" s="132"/>
      <c r="Z18" s="133"/>
      <c r="AA18" s="23">
        <v>0</v>
      </c>
      <c r="AB18" s="23">
        <f t="shared" si="14"/>
        <v>0</v>
      </c>
      <c r="AC18" s="23">
        <v>0</v>
      </c>
      <c r="AD18" s="132">
        <v>0</v>
      </c>
      <c r="AE18" s="133">
        <v>0</v>
      </c>
      <c r="AF18" s="23">
        <v>0</v>
      </c>
      <c r="AG18" s="137">
        <v>0</v>
      </c>
      <c r="AH18" s="137">
        <v>0</v>
      </c>
      <c r="AI18" s="168"/>
      <c r="AJ18" s="168"/>
    </row>
    <row r="19" spans="1:38" s="107" customFormat="1" x14ac:dyDescent="0.25">
      <c r="A19" s="32" t="s">
        <v>12</v>
      </c>
      <c r="B19" s="58">
        <v>36196.400000000001</v>
      </c>
      <c r="C19" s="65">
        <v>29334.799999999999</v>
      </c>
      <c r="D19" s="16">
        <f t="shared" si="10"/>
        <v>0.81043418682520907</v>
      </c>
      <c r="E19" s="58">
        <v>57359.3</v>
      </c>
      <c r="F19" s="65">
        <v>31186.3</v>
      </c>
      <c r="G19" s="23">
        <f t="shared" si="0"/>
        <v>0.54370084711633504</v>
      </c>
      <c r="H19" s="23">
        <f>E19/B19</f>
        <v>1.5846686410803283</v>
      </c>
      <c r="I19" s="27">
        <f>F19/C19</f>
        <v>1.0631161623736995</v>
      </c>
      <c r="J19" s="88">
        <v>57377</v>
      </c>
      <c r="K19" s="64">
        <v>31642.799999999999</v>
      </c>
      <c r="L19" s="23">
        <f t="shared" si="18"/>
        <v>0.55148927270509085</v>
      </c>
      <c r="M19" s="23">
        <f t="shared" si="11"/>
        <v>1.000308581171667</v>
      </c>
      <c r="N19" s="27">
        <f t="shared" si="12"/>
        <v>1.0146378377685072</v>
      </c>
      <c r="O19" s="88">
        <v>59697.599999999999</v>
      </c>
      <c r="P19" s="64">
        <v>29941.599999999999</v>
      </c>
      <c r="Q19" s="23">
        <f t="shared" ref="Q19:Q26" si="19">P19/O19</f>
        <v>0.50155450135348822</v>
      </c>
      <c r="R19" s="23">
        <f t="shared" si="4"/>
        <v>1.040444777524095</v>
      </c>
      <c r="S19" s="27">
        <f t="shared" si="4"/>
        <v>0.94623737469503333</v>
      </c>
      <c r="T19" s="88">
        <v>64029.5</v>
      </c>
      <c r="U19" s="64">
        <v>30067.8</v>
      </c>
      <c r="V19" s="23">
        <f t="shared" ref="V19:V24" si="20">U19/T19</f>
        <v>0.46959292201250985</v>
      </c>
      <c r="W19" s="23">
        <f t="shared" si="6"/>
        <v>1.0725640561764627</v>
      </c>
      <c r="X19" s="27">
        <f t="shared" ref="X19:X24" si="21">U19/P19</f>
        <v>1.0042148716167474</v>
      </c>
      <c r="Y19" s="130">
        <f>65710.33087+820.4</f>
        <v>66530.730869999999</v>
      </c>
      <c r="Z19" s="131">
        <f>31335.51345+340.44846</f>
        <v>31675.961909999998</v>
      </c>
      <c r="AA19" s="23">
        <f t="shared" si="7"/>
        <v>0.47611023501146155</v>
      </c>
      <c r="AB19" s="23">
        <f t="shared" si="14"/>
        <v>1.039063726407359</v>
      </c>
      <c r="AC19" s="23">
        <f t="shared" si="15"/>
        <v>1.0534845219803244</v>
      </c>
      <c r="AD19" s="130">
        <v>66032.099999999991</v>
      </c>
      <c r="AE19" s="131">
        <v>35269.015209999998</v>
      </c>
      <c r="AF19" s="23">
        <f t="shared" ref="AF19:AF23" si="22">AE19/AD19</f>
        <v>0.53411924215646633</v>
      </c>
      <c r="AG19" s="137">
        <f t="shared" si="8"/>
        <v>0.99250525488778529</v>
      </c>
      <c r="AH19" s="137">
        <f t="shared" si="9"/>
        <v>1.1134315450374905</v>
      </c>
      <c r="AI19" s="168"/>
      <c r="AJ19" s="168"/>
    </row>
    <row r="20" spans="1:38" s="107" customFormat="1" ht="12.5" customHeight="1" x14ac:dyDescent="0.25">
      <c r="A20" s="32" t="s">
        <v>38</v>
      </c>
      <c r="B20" s="58">
        <v>2827.4</v>
      </c>
      <c r="C20" s="65">
        <v>1681.9</v>
      </c>
      <c r="D20" s="16">
        <f t="shared" si="10"/>
        <v>0.59485746622338542</v>
      </c>
      <c r="E20" s="75">
        <v>2974.6</v>
      </c>
      <c r="F20" s="76">
        <v>2094.8000000000002</v>
      </c>
      <c r="G20" s="23">
        <f t="shared" si="0"/>
        <v>0.70422914005244408</v>
      </c>
      <c r="H20" s="23">
        <f t="shared" ref="H20:H31" si="23">E20/B20</f>
        <v>1.0520619650562353</v>
      </c>
      <c r="I20" s="27">
        <f t="shared" ref="I20:I30" si="24">F20/C20</f>
        <v>1.24549616505143</v>
      </c>
      <c r="J20" s="86">
        <v>4020</v>
      </c>
      <c r="K20" s="74">
        <v>1855.5</v>
      </c>
      <c r="L20" s="23">
        <f t="shared" si="18"/>
        <v>0.46156716417910448</v>
      </c>
      <c r="M20" s="23">
        <f t="shared" si="11"/>
        <v>1.3514422107174073</v>
      </c>
      <c r="N20" s="27">
        <f t="shared" si="12"/>
        <v>0.88576475081153327</v>
      </c>
      <c r="O20" s="86">
        <v>4482</v>
      </c>
      <c r="P20" s="74">
        <v>3196.7</v>
      </c>
      <c r="Q20" s="23">
        <f t="shared" si="19"/>
        <v>0.71323070058009808</v>
      </c>
      <c r="R20" s="23">
        <f t="shared" si="4"/>
        <v>1.1149253731343283</v>
      </c>
      <c r="S20" s="27">
        <f t="shared" si="4"/>
        <v>1.7228240366478038</v>
      </c>
      <c r="T20" s="86">
        <v>5125.5</v>
      </c>
      <c r="U20" s="74">
        <v>2837.6</v>
      </c>
      <c r="V20" s="23">
        <f t="shared" si="20"/>
        <v>0.55362403667934834</v>
      </c>
      <c r="W20" s="23">
        <f t="shared" si="6"/>
        <v>1.143574297188755</v>
      </c>
      <c r="X20" s="27">
        <f t="shared" si="21"/>
        <v>0.88766540494885349</v>
      </c>
      <c r="Y20" s="178">
        <v>4476</v>
      </c>
      <c r="Z20" s="172">
        <v>2143.8731400000001</v>
      </c>
      <c r="AA20" s="23">
        <f t="shared" si="7"/>
        <v>0.47897076407506706</v>
      </c>
      <c r="AB20" s="23">
        <f t="shared" si="14"/>
        <v>0.87328065554580037</v>
      </c>
      <c r="AC20" s="23">
        <f t="shared" si="15"/>
        <v>0.75552337891175647</v>
      </c>
      <c r="AD20" s="178">
        <v>4220.7</v>
      </c>
      <c r="AE20" s="172">
        <v>1969.21038</v>
      </c>
      <c r="AF20" s="23">
        <f t="shared" si="22"/>
        <v>0.46656013931338403</v>
      </c>
      <c r="AG20" s="137">
        <f t="shared" si="8"/>
        <v>0.94296246648793558</v>
      </c>
      <c r="AH20" s="137">
        <f t="shared" si="9"/>
        <v>0.91852933984703955</v>
      </c>
      <c r="AI20" s="168"/>
      <c r="AJ20" s="168"/>
    </row>
    <row r="21" spans="1:38" s="107" customFormat="1" x14ac:dyDescent="0.25">
      <c r="A21" s="32" t="s">
        <v>13</v>
      </c>
      <c r="B21" s="57">
        <v>28917</v>
      </c>
      <c r="C21" s="63">
        <v>18237.599999999999</v>
      </c>
      <c r="D21" s="16">
        <f t="shared" si="10"/>
        <v>0.63068783068783063</v>
      </c>
      <c r="E21" s="72">
        <v>30218.3</v>
      </c>
      <c r="F21" s="73">
        <v>4907.1000000000004</v>
      </c>
      <c r="G21" s="23">
        <f t="shared" si="0"/>
        <v>0.16238835407683425</v>
      </c>
      <c r="H21" s="23">
        <f t="shared" si="23"/>
        <v>1.0450012103606874</v>
      </c>
      <c r="I21" s="27">
        <f t="shared" si="24"/>
        <v>0.26906500855375709</v>
      </c>
      <c r="J21" s="86">
        <v>29350</v>
      </c>
      <c r="K21" s="74">
        <v>29801.9</v>
      </c>
      <c r="L21" s="23">
        <f t="shared" si="18"/>
        <v>1.0153969335604771</v>
      </c>
      <c r="M21" s="23">
        <f t="shared" si="11"/>
        <v>0.97126575618085731</v>
      </c>
      <c r="N21" s="27">
        <f t="shared" si="12"/>
        <v>6.0732204356952169</v>
      </c>
      <c r="O21" s="86">
        <v>29151.9</v>
      </c>
      <c r="P21" s="74">
        <v>23415.9</v>
      </c>
      <c r="Q21" s="23">
        <f t="shared" si="19"/>
        <v>0.80323752482685518</v>
      </c>
      <c r="R21" s="23">
        <f t="shared" si="4"/>
        <v>0.99325042589437829</v>
      </c>
      <c r="S21" s="27">
        <f t="shared" si="4"/>
        <v>0.78571836023877673</v>
      </c>
      <c r="T21" s="86">
        <v>48965</v>
      </c>
      <c r="U21" s="74">
        <v>17792.599999999999</v>
      </c>
      <c r="V21" s="23">
        <f t="shared" si="20"/>
        <v>0.36337383845603999</v>
      </c>
      <c r="W21" s="23">
        <f t="shared" si="6"/>
        <v>1.6796503829939042</v>
      </c>
      <c r="X21" s="27">
        <f t="shared" si="21"/>
        <v>0.75985121221050644</v>
      </c>
      <c r="Y21" s="126">
        <v>39000</v>
      </c>
      <c r="Z21" s="127">
        <v>23945.064679999999</v>
      </c>
      <c r="AA21" s="23">
        <f t="shared" si="7"/>
        <v>0.61397601743589747</v>
      </c>
      <c r="AB21" s="23">
        <f t="shared" si="14"/>
        <v>0.796487286837537</v>
      </c>
      <c r="AC21" s="23">
        <f t="shared" si="15"/>
        <v>1.3457878376403674</v>
      </c>
      <c r="AD21" s="126">
        <v>50108</v>
      </c>
      <c r="AE21" s="127">
        <v>101.53349</v>
      </c>
      <c r="AF21" s="23">
        <f t="shared" si="22"/>
        <v>2.0262930071046539E-3</v>
      </c>
      <c r="AG21" s="137">
        <f t="shared" si="8"/>
        <v>1.2848205128205128</v>
      </c>
      <c r="AH21" s="137">
        <f t="shared" si="9"/>
        <v>4.2402679364990552E-3</v>
      </c>
      <c r="AI21" s="168"/>
      <c r="AJ21" s="168"/>
    </row>
    <row r="22" spans="1:38" s="107" customFormat="1" ht="21" x14ac:dyDescent="0.25">
      <c r="A22" s="32" t="s">
        <v>14</v>
      </c>
      <c r="B22" s="57">
        <v>1000</v>
      </c>
      <c r="C22" s="63">
        <v>337.8</v>
      </c>
      <c r="D22" s="16">
        <f t="shared" si="10"/>
        <v>0.33779999999999999</v>
      </c>
      <c r="E22" s="72">
        <v>1662.7</v>
      </c>
      <c r="F22" s="73">
        <v>1175.4000000000001</v>
      </c>
      <c r="G22" s="23">
        <f t="shared" si="0"/>
        <v>0.7069224754916702</v>
      </c>
      <c r="H22" s="23">
        <f t="shared" si="23"/>
        <v>1.6627000000000001</v>
      </c>
      <c r="I22" s="27">
        <v>0</v>
      </c>
      <c r="J22" s="86">
        <v>14843.8</v>
      </c>
      <c r="K22" s="74">
        <v>15576.7</v>
      </c>
      <c r="L22" s="23">
        <f t="shared" si="18"/>
        <v>1.0493741494765492</v>
      </c>
      <c r="M22" s="23">
        <f t="shared" si="11"/>
        <v>8.9275275154868581</v>
      </c>
      <c r="N22" s="27">
        <f t="shared" si="12"/>
        <v>13.252254551641993</v>
      </c>
      <c r="O22" s="86">
        <v>6169.3</v>
      </c>
      <c r="P22" s="74">
        <v>2568.6999999999998</v>
      </c>
      <c r="Q22" s="23">
        <f t="shared" si="19"/>
        <v>0.41636814549462658</v>
      </c>
      <c r="R22" s="23">
        <f t="shared" si="4"/>
        <v>0.41561460003503148</v>
      </c>
      <c r="S22" s="27">
        <f t="shared" si="4"/>
        <v>0.16490655915566196</v>
      </c>
      <c r="T22" s="86">
        <v>16647.599999999999</v>
      </c>
      <c r="U22" s="74">
        <v>11053</v>
      </c>
      <c r="V22" s="23">
        <f t="shared" si="20"/>
        <v>0.66393954684158685</v>
      </c>
      <c r="W22" s="23">
        <f t="shared" si="6"/>
        <v>2.6984584961016642</v>
      </c>
      <c r="X22" s="27">
        <f t="shared" si="21"/>
        <v>4.3029548020399426</v>
      </c>
      <c r="Y22" s="126">
        <v>6668.1890899999999</v>
      </c>
      <c r="Z22" s="127">
        <v>6619.5081899999996</v>
      </c>
      <c r="AA22" s="23">
        <f t="shared" si="7"/>
        <v>0.99269953216038742</v>
      </c>
      <c r="AB22" s="23">
        <f t="shared" si="14"/>
        <v>0.40054957411278508</v>
      </c>
      <c r="AC22" s="23">
        <f t="shared" si="15"/>
        <v>0.59888792092644527</v>
      </c>
      <c r="AD22" s="126">
        <v>21386.071329999999</v>
      </c>
      <c r="AE22" s="127">
        <v>3367.2519299999999</v>
      </c>
      <c r="AF22" s="23">
        <f t="shared" si="22"/>
        <v>0.15745070134861464</v>
      </c>
      <c r="AG22" s="137">
        <f t="shared" si="8"/>
        <v>3.207178297038964</v>
      </c>
      <c r="AH22" s="137">
        <f t="shared" si="9"/>
        <v>0.50868611887010906</v>
      </c>
      <c r="AI22" s="168"/>
      <c r="AJ22" s="168"/>
    </row>
    <row r="23" spans="1:38" s="107" customFormat="1" x14ac:dyDescent="0.25">
      <c r="A23" s="32" t="s">
        <v>15</v>
      </c>
      <c r="B23" s="57">
        <v>2707.5</v>
      </c>
      <c r="C23" s="63">
        <v>1736.6</v>
      </c>
      <c r="D23" s="16">
        <f t="shared" si="10"/>
        <v>0.64140350877192975</v>
      </c>
      <c r="E23" s="72">
        <v>2935.7</v>
      </c>
      <c r="F23" s="73">
        <v>1513.9</v>
      </c>
      <c r="G23" s="23">
        <f t="shared" si="0"/>
        <v>0.51568620771877238</v>
      </c>
      <c r="H23" s="23">
        <f t="shared" si="23"/>
        <v>1.0842843951985226</v>
      </c>
      <c r="I23" s="27">
        <f t="shared" si="24"/>
        <v>0.87176091212714513</v>
      </c>
      <c r="J23" s="86">
        <v>1665.5</v>
      </c>
      <c r="K23" s="74">
        <v>1521.2</v>
      </c>
      <c r="L23" s="23">
        <f t="shared" si="18"/>
        <v>0.91335935154608228</v>
      </c>
      <c r="M23" s="23">
        <f t="shared" si="11"/>
        <v>0.56732636168545836</v>
      </c>
      <c r="N23" s="27">
        <f t="shared" si="12"/>
        <v>1.0048219829579232</v>
      </c>
      <c r="O23" s="86">
        <v>2664.4</v>
      </c>
      <c r="P23" s="74">
        <v>1957.9</v>
      </c>
      <c r="Q23" s="23">
        <f t="shared" si="19"/>
        <v>0.73483711154481313</v>
      </c>
      <c r="R23" s="23">
        <f t="shared" si="4"/>
        <v>1.5997598318823176</v>
      </c>
      <c r="S23" s="27">
        <f t="shared" si="4"/>
        <v>1.2870759926373916</v>
      </c>
      <c r="T23" s="86">
        <v>3825</v>
      </c>
      <c r="U23" s="74">
        <v>3774</v>
      </c>
      <c r="V23" s="23">
        <f t="shared" si="20"/>
        <v>0.98666666666666669</v>
      </c>
      <c r="W23" s="23">
        <f t="shared" si="6"/>
        <v>1.4355952559675724</v>
      </c>
      <c r="X23" s="27">
        <f t="shared" si="21"/>
        <v>1.9275754635068185</v>
      </c>
      <c r="Y23" s="126">
        <v>5180.7</v>
      </c>
      <c r="Z23" s="127">
        <v>2164.98065</v>
      </c>
      <c r="AA23" s="23">
        <f t="shared" si="7"/>
        <v>0.41789346034319685</v>
      </c>
      <c r="AB23" s="23">
        <f t="shared" si="14"/>
        <v>1.3544313725490196</v>
      </c>
      <c r="AC23" s="23">
        <f t="shared" si="15"/>
        <v>0.57365677000529935</v>
      </c>
      <c r="AD23" s="126">
        <v>3785</v>
      </c>
      <c r="AE23" s="127">
        <v>2183.7440900000001</v>
      </c>
      <c r="AF23" s="23">
        <f t="shared" si="22"/>
        <v>0.57694691941875831</v>
      </c>
      <c r="AG23" s="137">
        <f t="shared" si="8"/>
        <v>0.73059625147180884</v>
      </c>
      <c r="AH23" s="137">
        <f t="shared" si="9"/>
        <v>1.0086667933960518</v>
      </c>
      <c r="AI23" s="168"/>
      <c r="AJ23" s="168"/>
    </row>
    <row r="24" spans="1:38" s="107" customFormat="1" x14ac:dyDescent="0.25">
      <c r="A24" s="32" t="s">
        <v>16</v>
      </c>
      <c r="B24" s="57">
        <v>2000</v>
      </c>
      <c r="C24" s="63">
        <v>7607.1</v>
      </c>
      <c r="D24" s="16">
        <f t="shared" si="10"/>
        <v>3.80355</v>
      </c>
      <c r="E24" s="57">
        <v>4480.7</v>
      </c>
      <c r="F24" s="73">
        <v>3942.5</v>
      </c>
      <c r="G24" s="23">
        <f t="shared" si="0"/>
        <v>0.87988483942241169</v>
      </c>
      <c r="H24" s="23">
        <f t="shared" si="23"/>
        <v>2.2403499999999998</v>
      </c>
      <c r="I24" s="27">
        <f t="shared" si="24"/>
        <v>0.51826583060561837</v>
      </c>
      <c r="J24" s="88">
        <v>2440</v>
      </c>
      <c r="K24" s="64">
        <v>445.2</v>
      </c>
      <c r="L24" s="23">
        <f t="shared" si="18"/>
        <v>0.18245901639344261</v>
      </c>
      <c r="M24" s="23">
        <f t="shared" si="11"/>
        <v>0.54455776999129601</v>
      </c>
      <c r="N24" s="27">
        <f t="shared" si="12"/>
        <v>0.11292327203551046</v>
      </c>
      <c r="O24" s="88">
        <v>545.1</v>
      </c>
      <c r="P24" s="64">
        <v>4091.2</v>
      </c>
      <c r="Q24" s="23">
        <f t="shared" si="19"/>
        <v>7.5054118510365067</v>
      </c>
      <c r="R24" s="23">
        <f t="shared" ref="R24:S33" si="25">O24/J24</f>
        <v>0.2234016393442623</v>
      </c>
      <c r="S24" s="27">
        <f t="shared" si="25"/>
        <v>9.1895777178796045</v>
      </c>
      <c r="T24" s="88">
        <v>915</v>
      </c>
      <c r="U24" s="64">
        <v>953.8</v>
      </c>
      <c r="V24" s="23">
        <f t="shared" si="20"/>
        <v>1.0424043715846993</v>
      </c>
      <c r="W24" s="23">
        <f t="shared" si="6"/>
        <v>1.6785910842047329</v>
      </c>
      <c r="X24" s="27">
        <f t="shared" si="21"/>
        <v>0.23313453265545561</v>
      </c>
      <c r="Y24" s="126">
        <v>2410.2232100000001</v>
      </c>
      <c r="Z24" s="131">
        <f>226.45628+2048.00061</f>
        <v>2274.4568899999999</v>
      </c>
      <c r="AA24" s="23">
        <f t="shared" si="7"/>
        <v>0.94367064451262994</v>
      </c>
      <c r="AB24" s="23">
        <f t="shared" si="14"/>
        <v>2.6341237267759565</v>
      </c>
      <c r="AC24" s="23">
        <f t="shared" si="15"/>
        <v>2.3846266408052004</v>
      </c>
      <c r="AD24" s="126">
        <v>0</v>
      </c>
      <c r="AE24" s="131">
        <v>-2512.4110500000002</v>
      </c>
      <c r="AF24" s="23">
        <v>0</v>
      </c>
      <c r="AG24" s="137">
        <f t="shared" si="8"/>
        <v>0</v>
      </c>
      <c r="AH24" s="137">
        <f t="shared" si="9"/>
        <v>-1.1046202111133441</v>
      </c>
      <c r="AI24" s="168"/>
      <c r="AJ24" s="168"/>
    </row>
    <row r="25" spans="1:38" s="107" customFormat="1" x14ac:dyDescent="0.25">
      <c r="A25" s="32" t="s">
        <v>27</v>
      </c>
      <c r="B25" s="57">
        <v>50</v>
      </c>
      <c r="C25" s="63">
        <v>41.7</v>
      </c>
      <c r="D25" s="16">
        <f t="shared" si="10"/>
        <v>0.83400000000000007</v>
      </c>
      <c r="E25" s="75">
        <v>50</v>
      </c>
      <c r="F25" s="76"/>
      <c r="G25" s="23">
        <f t="shared" si="0"/>
        <v>0</v>
      </c>
      <c r="H25" s="23">
        <f t="shared" si="23"/>
        <v>1</v>
      </c>
      <c r="I25" s="27">
        <f t="shared" si="24"/>
        <v>0</v>
      </c>
      <c r="J25" s="86">
        <v>100</v>
      </c>
      <c r="K25" s="74"/>
      <c r="L25" s="23">
        <f>K25/J25</f>
        <v>0</v>
      </c>
      <c r="M25" s="23">
        <f t="shared" si="11"/>
        <v>2</v>
      </c>
      <c r="N25" s="27">
        <v>0</v>
      </c>
      <c r="O25" s="86"/>
      <c r="P25" s="74"/>
      <c r="Q25" s="23">
        <v>0</v>
      </c>
      <c r="R25" s="23">
        <f t="shared" si="25"/>
        <v>0</v>
      </c>
      <c r="S25" s="27">
        <v>0</v>
      </c>
      <c r="T25" s="86"/>
      <c r="U25" s="74"/>
      <c r="V25" s="23">
        <v>0</v>
      </c>
      <c r="W25" s="23">
        <v>0</v>
      </c>
      <c r="X25" s="27">
        <v>0</v>
      </c>
      <c r="Y25" s="126"/>
      <c r="Z25" s="127"/>
      <c r="AA25" s="23">
        <v>0</v>
      </c>
      <c r="AB25" s="23">
        <v>0</v>
      </c>
      <c r="AC25" s="23">
        <v>0</v>
      </c>
      <c r="AD25" s="126">
        <v>0</v>
      </c>
      <c r="AE25" s="127">
        <v>0</v>
      </c>
      <c r="AF25" s="23">
        <v>0</v>
      </c>
      <c r="AG25" s="137">
        <v>0</v>
      </c>
      <c r="AH25" s="137">
        <v>0</v>
      </c>
      <c r="AI25" s="168"/>
      <c r="AJ25" s="168"/>
    </row>
    <row r="26" spans="1:38" s="107" customFormat="1" x14ac:dyDescent="0.25">
      <c r="A26" s="150" t="s">
        <v>68</v>
      </c>
      <c r="B26" s="57">
        <v>30000</v>
      </c>
      <c r="C26" s="63">
        <v>30000</v>
      </c>
      <c r="D26" s="16">
        <f>C26/B26</f>
        <v>1</v>
      </c>
      <c r="E26" s="75">
        <v>1338.4</v>
      </c>
      <c r="F26" s="76">
        <v>725.2</v>
      </c>
      <c r="G26" s="23">
        <f t="shared" si="0"/>
        <v>0.54184100418410042</v>
      </c>
      <c r="H26" s="23">
        <f t="shared" si="23"/>
        <v>4.4613333333333338E-2</v>
      </c>
      <c r="I26" s="27">
        <v>0</v>
      </c>
      <c r="J26" s="86"/>
      <c r="K26" s="74"/>
      <c r="L26" s="23">
        <v>0</v>
      </c>
      <c r="M26" s="23">
        <v>0</v>
      </c>
      <c r="N26" s="27">
        <f t="shared" si="12"/>
        <v>0</v>
      </c>
      <c r="O26" s="86">
        <v>300</v>
      </c>
      <c r="P26" s="74">
        <v>300</v>
      </c>
      <c r="Q26" s="23">
        <f t="shared" si="19"/>
        <v>1</v>
      </c>
      <c r="R26" s="23">
        <v>0</v>
      </c>
      <c r="S26" s="27">
        <v>0</v>
      </c>
      <c r="T26" s="86"/>
      <c r="U26" s="74"/>
      <c r="V26" s="23">
        <v>0</v>
      </c>
      <c r="W26" s="23">
        <v>0</v>
      </c>
      <c r="X26" s="27">
        <v>0</v>
      </c>
      <c r="Y26" s="147"/>
      <c r="Z26" s="127"/>
      <c r="AA26" s="23">
        <v>0</v>
      </c>
      <c r="AB26" s="23">
        <v>0</v>
      </c>
      <c r="AC26" s="23">
        <v>0</v>
      </c>
      <c r="AD26" s="147">
        <v>2204.4138899999998</v>
      </c>
      <c r="AE26" s="127">
        <v>1980.58854</v>
      </c>
      <c r="AF26" s="23">
        <v>0</v>
      </c>
      <c r="AG26" s="137">
        <v>0</v>
      </c>
      <c r="AH26" s="137">
        <v>0</v>
      </c>
      <c r="AI26" s="168"/>
      <c r="AJ26" s="168"/>
      <c r="AK26" s="148"/>
      <c r="AL26" s="148"/>
    </row>
    <row r="27" spans="1:38" s="6" customFormat="1" x14ac:dyDescent="0.2">
      <c r="A27" s="30" t="s">
        <v>20</v>
      </c>
      <c r="B27" s="55">
        <f>SUM(B28:B31)</f>
        <v>802039.8</v>
      </c>
      <c r="C27" s="61">
        <f>SUM(C28:C31)</f>
        <v>268947.09999999998</v>
      </c>
      <c r="D27" s="15">
        <f t="shared" si="10"/>
        <v>0.33532887021317392</v>
      </c>
      <c r="E27" s="55">
        <f>SUM(E28:E31)</f>
        <v>639945.4</v>
      </c>
      <c r="F27" s="61">
        <f>SUM(F28:F31)</f>
        <v>239597</v>
      </c>
      <c r="G27" s="22">
        <f t="shared" ref="G27:G32" si="26">F27/E27</f>
        <v>0.37440225369226809</v>
      </c>
      <c r="H27" s="22">
        <f t="shared" si="23"/>
        <v>0.79789731133043518</v>
      </c>
      <c r="I27" s="26">
        <f t="shared" si="24"/>
        <v>0.89087036075124071</v>
      </c>
      <c r="J27" s="84">
        <f>SUM(J28:J31)</f>
        <v>861437.4</v>
      </c>
      <c r="K27" s="61">
        <f>SUM(K28:K31)</f>
        <v>251709.8</v>
      </c>
      <c r="L27" s="22">
        <f t="shared" ref="L27:L32" si="27">K27/J27</f>
        <v>0.29219743651715141</v>
      </c>
      <c r="M27" s="22">
        <f t="shared" si="11"/>
        <v>1.346110777575712</v>
      </c>
      <c r="N27" s="26">
        <f t="shared" si="12"/>
        <v>1.0505548900862698</v>
      </c>
      <c r="O27" s="84">
        <f>SUM(O28:O31)</f>
        <v>945613</v>
      </c>
      <c r="P27" s="61">
        <f>SUM(P28:P31)</f>
        <v>381293.8</v>
      </c>
      <c r="Q27" s="22">
        <f t="shared" ref="Q27:Q32" si="28">P27/O27</f>
        <v>0.40322394044921123</v>
      </c>
      <c r="R27" s="22">
        <f t="shared" si="25"/>
        <v>1.0977152837803419</v>
      </c>
      <c r="S27" s="26">
        <f t="shared" si="25"/>
        <v>1.514815076727247</v>
      </c>
      <c r="T27" s="84">
        <f>SUM(T28:T31)+T36</f>
        <v>802115.89999999991</v>
      </c>
      <c r="U27" s="61">
        <f>SUM(U28:U31)+U36</f>
        <v>431038.3</v>
      </c>
      <c r="V27" s="22">
        <f t="shared" ref="V27:V32" si="29">U27/T27</f>
        <v>0.5373765811150234</v>
      </c>
      <c r="W27" s="22">
        <f t="shared" ref="W27:X31" si="30">T27/O27</f>
        <v>0.84824965392819252</v>
      </c>
      <c r="X27" s="26">
        <f t="shared" si="30"/>
        <v>1.1304623888455569</v>
      </c>
      <c r="Y27" s="84">
        <f>SUM(Y28:Y31)+Y36</f>
        <v>847326.54940000002</v>
      </c>
      <c r="Z27" s="124">
        <f>SUM(Z28:Z31)+Z36</f>
        <v>441324.02483000007</v>
      </c>
      <c r="AA27" s="23">
        <f t="shared" si="7"/>
        <v>0.52084290896172891</v>
      </c>
      <c r="AB27" s="23">
        <f t="shared" si="14"/>
        <v>1.0563642353929152</v>
      </c>
      <c r="AC27" s="23">
        <f t="shared" si="15"/>
        <v>1.0238626702777922</v>
      </c>
      <c r="AD27" s="84">
        <f>SUM(AD28:AD36)</f>
        <v>941712.27858000004</v>
      </c>
      <c r="AE27" s="84">
        <f>SUM(AE28:AE36)</f>
        <v>481369.19936000009</v>
      </c>
      <c r="AF27" s="23">
        <f t="shared" ref="AF27:AF33" si="31">AE27/AD27</f>
        <v>0.5111637708343918</v>
      </c>
      <c r="AG27" s="137">
        <f t="shared" si="8"/>
        <v>1.1113923896835707</v>
      </c>
      <c r="AH27" s="137">
        <f t="shared" si="9"/>
        <v>1.0907387141350975</v>
      </c>
      <c r="AI27" s="167"/>
      <c r="AJ27" s="167"/>
      <c r="AK27" s="146"/>
      <c r="AL27" s="146"/>
    </row>
    <row r="28" spans="1:38" s="108" customFormat="1" x14ac:dyDescent="0.25">
      <c r="A28" s="32" t="s">
        <v>17</v>
      </c>
      <c r="B28" s="57">
        <v>105918</v>
      </c>
      <c r="C28" s="63"/>
      <c r="D28" s="16">
        <f t="shared" si="10"/>
        <v>0</v>
      </c>
      <c r="E28" s="72">
        <v>59824.7</v>
      </c>
      <c r="F28" s="73">
        <v>13429.1</v>
      </c>
      <c r="G28" s="23">
        <f t="shared" si="26"/>
        <v>0.2244741720393082</v>
      </c>
      <c r="H28" s="23">
        <f t="shared" si="23"/>
        <v>0.56482089918616285</v>
      </c>
      <c r="I28" s="27">
        <v>0</v>
      </c>
      <c r="J28" s="86">
        <v>149417.70000000001</v>
      </c>
      <c r="K28" s="74">
        <v>43285</v>
      </c>
      <c r="L28" s="23">
        <f t="shared" si="27"/>
        <v>0.28969124809175884</v>
      </c>
      <c r="M28" s="23">
        <f t="shared" si="11"/>
        <v>2.4975921316780529</v>
      </c>
      <c r="N28" s="27">
        <f t="shared" si="12"/>
        <v>3.2232241922392415</v>
      </c>
      <c r="O28" s="86">
        <v>51648.2</v>
      </c>
      <c r="P28" s="74">
        <v>13623</v>
      </c>
      <c r="Q28" s="23">
        <f t="shared" si="28"/>
        <v>0.2637652425447547</v>
      </c>
      <c r="R28" s="23">
        <f t="shared" si="25"/>
        <v>0.34566319786745475</v>
      </c>
      <c r="S28" s="27">
        <f t="shared" si="25"/>
        <v>0.31472796580801665</v>
      </c>
      <c r="T28" s="86">
        <v>29090.400000000001</v>
      </c>
      <c r="U28" s="74">
        <v>26157.5</v>
      </c>
      <c r="V28" s="23">
        <f t="shared" si="29"/>
        <v>0.89917979814646753</v>
      </c>
      <c r="W28" s="23">
        <f t="shared" si="30"/>
        <v>0.56324131334683503</v>
      </c>
      <c r="X28" s="27">
        <f t="shared" si="30"/>
        <v>1.9200983630624679</v>
      </c>
      <c r="Y28" s="126">
        <v>40176.800000000003</v>
      </c>
      <c r="Z28" s="127">
        <v>24106.080000000002</v>
      </c>
      <c r="AA28" s="23">
        <f t="shared" si="7"/>
        <v>0.6</v>
      </c>
      <c r="AB28" s="23">
        <f t="shared" si="14"/>
        <v>1.3811016692792124</v>
      </c>
      <c r="AC28" s="23">
        <f t="shared" si="15"/>
        <v>0.92157430947147101</v>
      </c>
      <c r="AD28" s="126">
        <v>46847.8</v>
      </c>
      <c r="AE28" s="127">
        <v>28108.68</v>
      </c>
      <c r="AF28" s="23">
        <f t="shared" si="31"/>
        <v>0.6</v>
      </c>
      <c r="AG28" s="137">
        <f t="shared" si="8"/>
        <v>1.1660410983453138</v>
      </c>
      <c r="AH28" s="137">
        <f t="shared" si="9"/>
        <v>1.1660410983453136</v>
      </c>
      <c r="AI28" s="169"/>
      <c r="AJ28" s="169"/>
    </row>
    <row r="29" spans="1:38" s="108" customFormat="1" x14ac:dyDescent="0.25">
      <c r="A29" s="32" t="s">
        <v>18</v>
      </c>
      <c r="B29" s="57">
        <v>397218.8</v>
      </c>
      <c r="C29" s="63">
        <v>100251.4</v>
      </c>
      <c r="D29" s="16">
        <f t="shared" si="10"/>
        <v>0.25238332123252977</v>
      </c>
      <c r="E29" s="72">
        <v>266011.09999999998</v>
      </c>
      <c r="F29" s="73">
        <v>62970.5</v>
      </c>
      <c r="G29" s="23">
        <f t="shared" si="26"/>
        <v>0.23672132478682284</v>
      </c>
      <c r="H29" s="23">
        <f t="shared" si="23"/>
        <v>0.66968406329206975</v>
      </c>
      <c r="I29" s="27">
        <f t="shared" si="24"/>
        <v>0.62812589150874709</v>
      </c>
      <c r="J29" s="86">
        <v>253715.20000000001</v>
      </c>
      <c r="K29" s="74">
        <v>12919</v>
      </c>
      <c r="L29" s="23">
        <f t="shared" si="27"/>
        <v>5.0919298489014449E-2</v>
      </c>
      <c r="M29" s="23">
        <f t="shared" si="11"/>
        <v>0.95377674089539888</v>
      </c>
      <c r="N29" s="27">
        <f t="shared" si="12"/>
        <v>0.20515955884104461</v>
      </c>
      <c r="O29" s="86">
        <v>153455.79999999999</v>
      </c>
      <c r="P29" s="74">
        <v>14465</v>
      </c>
      <c r="Q29" s="23">
        <f t="shared" si="28"/>
        <v>9.4261670135635148E-2</v>
      </c>
      <c r="R29" s="23">
        <f t="shared" si="25"/>
        <v>0.60483486996443248</v>
      </c>
      <c r="S29" s="27">
        <f t="shared" si="25"/>
        <v>1.1196687050081275</v>
      </c>
      <c r="T29" s="86">
        <v>177879.2</v>
      </c>
      <c r="U29" s="74">
        <v>77214.8</v>
      </c>
      <c r="V29" s="23">
        <f t="shared" si="29"/>
        <v>0.4340856041628251</v>
      </c>
      <c r="W29" s="23">
        <f t="shared" si="30"/>
        <v>1.159155926331882</v>
      </c>
      <c r="X29" s="27">
        <f t="shared" si="30"/>
        <v>5.3380435534047708</v>
      </c>
      <c r="Y29" s="126">
        <v>192695.59909999999</v>
      </c>
      <c r="Z29" s="127">
        <v>73131.621780000001</v>
      </c>
      <c r="AA29" s="23">
        <f t="shared" si="7"/>
        <v>0.37951889986884502</v>
      </c>
      <c r="AB29" s="23">
        <f t="shared" si="14"/>
        <v>1.083294725296718</v>
      </c>
      <c r="AC29" s="23">
        <f t="shared" si="15"/>
        <v>0.9471192281790537</v>
      </c>
      <c r="AD29" s="126">
        <v>231116.13868</v>
      </c>
      <c r="AE29" s="127">
        <v>95780.959619999994</v>
      </c>
      <c r="AF29" s="23">
        <f t="shared" si="31"/>
        <v>0.41442782908647025</v>
      </c>
      <c r="AG29" s="137">
        <f t="shared" si="8"/>
        <v>1.199384624036284</v>
      </c>
      <c r="AH29" s="137">
        <f t="shared" si="9"/>
        <v>1.3097064893232564</v>
      </c>
      <c r="AI29" s="169"/>
      <c r="AJ29" s="169"/>
    </row>
    <row r="30" spans="1:38" s="108" customFormat="1" x14ac:dyDescent="0.25">
      <c r="A30" s="32" t="s">
        <v>19</v>
      </c>
      <c r="B30" s="57">
        <v>291411.7</v>
      </c>
      <c r="C30" s="63">
        <v>168590.7</v>
      </c>
      <c r="D30" s="16">
        <f t="shared" si="10"/>
        <v>0.57853099240696237</v>
      </c>
      <c r="E30" s="72">
        <v>314014.3</v>
      </c>
      <c r="F30" s="73">
        <v>163197.4</v>
      </c>
      <c r="G30" s="23">
        <f t="shared" si="26"/>
        <v>0.51971327420439128</v>
      </c>
      <c r="H30" s="23">
        <f t="shared" si="23"/>
        <v>1.0775624314329177</v>
      </c>
      <c r="I30" s="27">
        <f t="shared" si="24"/>
        <v>0.9680095046761179</v>
      </c>
      <c r="J30" s="86">
        <v>341308.6</v>
      </c>
      <c r="K30" s="74">
        <v>178495</v>
      </c>
      <c r="L30" s="23">
        <f t="shared" si="27"/>
        <v>0.52297246538762876</v>
      </c>
      <c r="M30" s="23">
        <f t="shared" si="11"/>
        <v>1.0869205638087183</v>
      </c>
      <c r="N30" s="27">
        <f t="shared" si="12"/>
        <v>1.0937367874733299</v>
      </c>
      <c r="O30" s="86">
        <v>544727.19999999995</v>
      </c>
      <c r="P30" s="74">
        <v>258005.8</v>
      </c>
      <c r="Q30" s="23">
        <f t="shared" si="28"/>
        <v>0.47364221944488916</v>
      </c>
      <c r="R30" s="23">
        <f t="shared" si="25"/>
        <v>1.5959961161248208</v>
      </c>
      <c r="S30" s="27">
        <f t="shared" si="25"/>
        <v>1.4454511330849602</v>
      </c>
      <c r="T30" s="86">
        <v>521411.6</v>
      </c>
      <c r="U30" s="74">
        <v>323540.7</v>
      </c>
      <c r="V30" s="23">
        <f t="shared" si="29"/>
        <v>0.62050920999839676</v>
      </c>
      <c r="W30" s="23">
        <f t="shared" si="30"/>
        <v>0.95719765783680344</v>
      </c>
      <c r="X30" s="27">
        <f t="shared" si="30"/>
        <v>1.254005530108238</v>
      </c>
      <c r="Y30" s="126">
        <v>566160.82830000005</v>
      </c>
      <c r="Z30" s="127">
        <v>329975.09344000003</v>
      </c>
      <c r="AA30" s="23">
        <f t="shared" si="7"/>
        <v>0.58282925442017908</v>
      </c>
      <c r="AB30" s="23">
        <f t="shared" si="14"/>
        <v>1.0858232312054432</v>
      </c>
      <c r="AC30" s="23">
        <f t="shared" si="15"/>
        <v>1.0198874312876247</v>
      </c>
      <c r="AD30" s="126">
        <v>597224.45189999999</v>
      </c>
      <c r="AE30" s="127">
        <v>342871.40367000003</v>
      </c>
      <c r="AF30" s="23">
        <f t="shared" si="31"/>
        <v>0.57410811392466365</v>
      </c>
      <c r="AG30" s="137">
        <f t="shared" si="8"/>
        <v>1.0548671367697304</v>
      </c>
      <c r="AH30" s="137">
        <f t="shared" si="9"/>
        <v>1.0390826777122952</v>
      </c>
      <c r="AI30" s="169"/>
      <c r="AJ30" s="169"/>
    </row>
    <row r="31" spans="1:38" s="108" customFormat="1" x14ac:dyDescent="0.25">
      <c r="A31" s="32" t="s">
        <v>48</v>
      </c>
      <c r="B31" s="57">
        <v>7491.3</v>
      </c>
      <c r="C31" s="63">
        <v>105</v>
      </c>
      <c r="D31" s="16">
        <f t="shared" si="10"/>
        <v>1.4016258860277922E-2</v>
      </c>
      <c r="E31" s="72">
        <v>95.3</v>
      </c>
      <c r="F31" s="73"/>
      <c r="G31" s="23">
        <f t="shared" si="26"/>
        <v>0</v>
      </c>
      <c r="H31" s="23">
        <f t="shared" si="23"/>
        <v>1.2721423517947484E-2</v>
      </c>
      <c r="I31" s="27">
        <v>0</v>
      </c>
      <c r="J31" s="86">
        <v>116995.9</v>
      </c>
      <c r="K31" s="74">
        <v>17010.8</v>
      </c>
      <c r="L31" s="23">
        <f t="shared" si="27"/>
        <v>0.14539654808416363</v>
      </c>
      <c r="M31" s="23">
        <f t="shared" si="11"/>
        <v>1227.6589716684155</v>
      </c>
      <c r="N31" s="27">
        <v>0</v>
      </c>
      <c r="O31" s="86">
        <v>195781.8</v>
      </c>
      <c r="P31" s="74">
        <v>95200</v>
      </c>
      <c r="Q31" s="23">
        <f t="shared" si="28"/>
        <v>0.4862556172228471</v>
      </c>
      <c r="R31" s="23">
        <f t="shared" si="25"/>
        <v>1.673407358719408</v>
      </c>
      <c r="S31" s="27">
        <f t="shared" si="25"/>
        <v>5.5964446116584758</v>
      </c>
      <c r="T31" s="86">
        <f>T32+T33+T34+T35</f>
        <v>73734.7</v>
      </c>
      <c r="U31" s="74">
        <f>U32+U33+U34+U35</f>
        <v>20949.800000000003</v>
      </c>
      <c r="V31" s="23">
        <f t="shared" si="29"/>
        <v>0.28412402844251083</v>
      </c>
      <c r="W31" s="23">
        <f t="shared" si="30"/>
        <v>0.37661672331135992</v>
      </c>
      <c r="X31" s="27">
        <f t="shared" si="30"/>
        <v>0.22006092436974792</v>
      </c>
      <c r="Y31" s="126">
        <v>48293.322</v>
      </c>
      <c r="Z31" s="127">
        <v>14335.21853</v>
      </c>
      <c r="AA31" s="23">
        <f t="shared" si="7"/>
        <v>0.29683645556625821</v>
      </c>
      <c r="AB31" s="23">
        <f t="shared" si="14"/>
        <v>0.65496058165287174</v>
      </c>
      <c r="AC31" s="23">
        <f t="shared" si="15"/>
        <v>0.68426517341454329</v>
      </c>
      <c r="AD31" s="126">
        <v>66101.891789999994</v>
      </c>
      <c r="AE31" s="127">
        <v>14468.6322</v>
      </c>
      <c r="AF31" s="23">
        <f t="shared" si="31"/>
        <v>0.21888378393111041</v>
      </c>
      <c r="AG31" s="137">
        <f t="shared" si="8"/>
        <v>1.3687584339300576</v>
      </c>
      <c r="AH31" s="137">
        <f t="shared" si="9"/>
        <v>1.0093067063973109</v>
      </c>
      <c r="AI31" s="169"/>
      <c r="AJ31" s="169"/>
    </row>
    <row r="32" spans="1:38" s="19" customFormat="1" x14ac:dyDescent="0.25">
      <c r="A32" s="109" t="s">
        <v>66</v>
      </c>
      <c r="B32" s="59">
        <v>7491.3</v>
      </c>
      <c r="C32" s="66">
        <v>105</v>
      </c>
      <c r="D32" s="17">
        <f t="shared" si="10"/>
        <v>1.4016258860277922E-2</v>
      </c>
      <c r="E32" s="77">
        <v>95.3</v>
      </c>
      <c r="F32" s="78"/>
      <c r="G32" s="24">
        <f t="shared" si="26"/>
        <v>0</v>
      </c>
      <c r="H32" s="24">
        <v>0</v>
      </c>
      <c r="I32" s="28">
        <v>0</v>
      </c>
      <c r="J32" s="89">
        <v>95.2</v>
      </c>
      <c r="K32" s="78"/>
      <c r="L32" s="24">
        <f t="shared" si="27"/>
        <v>0</v>
      </c>
      <c r="M32" s="24">
        <f t="shared" si="11"/>
        <v>0.99895068205666326</v>
      </c>
      <c r="N32" s="28">
        <v>0</v>
      </c>
      <c r="O32" s="89">
        <v>50</v>
      </c>
      <c r="P32" s="78"/>
      <c r="Q32" s="24">
        <f t="shared" si="28"/>
        <v>0</v>
      </c>
      <c r="R32" s="24">
        <f>O32/J32</f>
        <v>0.52521008403361347</v>
      </c>
      <c r="S32" s="27">
        <v>0</v>
      </c>
      <c r="T32" s="89">
        <v>4433.2</v>
      </c>
      <c r="U32" s="78">
        <v>3915.4</v>
      </c>
      <c r="V32" s="24">
        <f t="shared" si="29"/>
        <v>0.88319949472164583</v>
      </c>
      <c r="W32" s="24">
        <f>T32/O32</f>
        <v>88.664000000000001</v>
      </c>
      <c r="X32" s="27">
        <v>0</v>
      </c>
      <c r="Y32" s="126">
        <v>12.815</v>
      </c>
      <c r="Z32" s="127">
        <v>0</v>
      </c>
      <c r="AA32" s="23">
        <f t="shared" si="7"/>
        <v>0</v>
      </c>
      <c r="AB32" s="23">
        <f t="shared" si="14"/>
        <v>2.8906884417576467E-3</v>
      </c>
      <c r="AC32" s="23">
        <f t="shared" si="15"/>
        <v>0</v>
      </c>
      <c r="AD32" s="126">
        <v>0</v>
      </c>
      <c r="AE32" s="127">
        <v>0.62212000000000001</v>
      </c>
      <c r="AF32" s="23">
        <v>0</v>
      </c>
      <c r="AG32" s="137">
        <f t="shared" si="8"/>
        <v>0</v>
      </c>
      <c r="AH32" s="137">
        <v>0</v>
      </c>
      <c r="AI32" s="170"/>
      <c r="AJ32" s="170"/>
    </row>
    <row r="33" spans="1:38" s="19" customFormat="1" ht="21" x14ac:dyDescent="0.25">
      <c r="A33" s="109" t="s">
        <v>67</v>
      </c>
      <c r="B33" s="48"/>
      <c r="C33" s="67"/>
      <c r="D33" s="17">
        <v>0</v>
      </c>
      <c r="E33" s="77"/>
      <c r="F33" s="78"/>
      <c r="G33" s="24">
        <v>0</v>
      </c>
      <c r="H33" s="24">
        <v>0</v>
      </c>
      <c r="I33" s="28">
        <v>0</v>
      </c>
      <c r="J33" s="89">
        <v>93333.6</v>
      </c>
      <c r="K33" s="78">
        <v>16375.6</v>
      </c>
      <c r="L33" s="24">
        <f>K33/J33</f>
        <v>0.17545235585041186</v>
      </c>
      <c r="M33" s="24">
        <v>0</v>
      </c>
      <c r="N33" s="28">
        <v>0</v>
      </c>
      <c r="O33" s="89">
        <v>181346.8</v>
      </c>
      <c r="P33" s="78">
        <v>94841.1</v>
      </c>
      <c r="Q33" s="24">
        <f>P33/O33</f>
        <v>0.52298193295939055</v>
      </c>
      <c r="R33" s="24">
        <f>O33/J33</f>
        <v>1.9429958771546365</v>
      </c>
      <c r="S33" s="27">
        <f t="shared" si="25"/>
        <v>5.7916106890739885</v>
      </c>
      <c r="T33" s="89">
        <v>68358.600000000006</v>
      </c>
      <c r="U33" s="78">
        <v>16482.7</v>
      </c>
      <c r="V33" s="24">
        <f>U33/T33</f>
        <v>0.24112108790993378</v>
      </c>
      <c r="W33" s="24">
        <f>T33/O33</f>
        <v>0.37694957947975927</v>
      </c>
      <c r="X33" s="27">
        <f>U33/P33</f>
        <v>0.17379279658291605</v>
      </c>
      <c r="Y33" s="126">
        <v>47843.5</v>
      </c>
      <c r="Z33" s="127">
        <v>13898.21153</v>
      </c>
      <c r="AA33" s="23">
        <f t="shared" si="7"/>
        <v>0.29049320242039151</v>
      </c>
      <c r="AB33" s="23">
        <f t="shared" si="14"/>
        <v>0.69988999189567946</v>
      </c>
      <c r="AC33" s="23">
        <f t="shared" si="15"/>
        <v>0.84319993265666426</v>
      </c>
      <c r="AD33" s="126">
        <v>421.99621000000002</v>
      </c>
      <c r="AE33" s="127">
        <v>422</v>
      </c>
      <c r="AF33" s="23">
        <f t="shared" si="31"/>
        <v>1.0000089811233139</v>
      </c>
      <c r="AG33" s="137">
        <f t="shared" si="8"/>
        <v>8.8203457104935896E-3</v>
      </c>
      <c r="AH33" s="137">
        <f t="shared" si="9"/>
        <v>3.0363619023144914E-2</v>
      </c>
      <c r="AI33" s="170"/>
      <c r="AJ33" s="170"/>
      <c r="AK33" s="149"/>
      <c r="AL33" s="149"/>
    </row>
    <row r="34" spans="1:38" s="19" customFormat="1" x14ac:dyDescent="0.25">
      <c r="A34" s="110"/>
      <c r="B34" s="97"/>
      <c r="C34" s="98"/>
      <c r="D34" s="99">
        <v>0</v>
      </c>
      <c r="E34" s="100"/>
      <c r="F34" s="101"/>
      <c r="G34" s="102">
        <v>0</v>
      </c>
      <c r="H34" s="102">
        <v>0</v>
      </c>
      <c r="I34" s="111">
        <v>0</v>
      </c>
      <c r="J34" s="103"/>
      <c r="K34" s="101"/>
      <c r="L34" s="102">
        <v>0.17545235585041186</v>
      </c>
      <c r="M34" s="102">
        <v>0</v>
      </c>
      <c r="N34" s="111">
        <v>0</v>
      </c>
      <c r="O34" s="103">
        <v>250</v>
      </c>
      <c r="P34" s="101"/>
      <c r="Q34" s="24">
        <f>P34/O34</f>
        <v>0</v>
      </c>
      <c r="R34" s="24">
        <v>0</v>
      </c>
      <c r="S34" s="111">
        <v>0</v>
      </c>
      <c r="T34" s="103">
        <v>424.4</v>
      </c>
      <c r="U34" s="101">
        <v>424.4</v>
      </c>
      <c r="V34" s="24">
        <f>U34/T34</f>
        <v>1</v>
      </c>
      <c r="W34" s="24">
        <f>T34/O34</f>
        <v>1.6976</v>
      </c>
      <c r="X34" s="27">
        <v>0</v>
      </c>
      <c r="Y34" s="134">
        <v>437.00700000000001</v>
      </c>
      <c r="Z34" s="135">
        <v>437.00700000000001</v>
      </c>
      <c r="AA34" s="23">
        <f t="shared" si="7"/>
        <v>1</v>
      </c>
      <c r="AB34" s="23">
        <f t="shared" si="14"/>
        <v>1.029705466540999</v>
      </c>
      <c r="AC34" s="23">
        <f t="shared" si="15"/>
        <v>1.029705466540999</v>
      </c>
      <c r="AD34" s="134">
        <v>0</v>
      </c>
      <c r="AE34" s="135">
        <v>0</v>
      </c>
      <c r="AF34" s="23">
        <v>0</v>
      </c>
      <c r="AG34" s="137">
        <f t="shared" si="8"/>
        <v>0</v>
      </c>
      <c r="AH34" s="137">
        <f t="shared" si="9"/>
        <v>0</v>
      </c>
      <c r="AI34" s="170"/>
      <c r="AJ34" s="170"/>
    </row>
    <row r="35" spans="1:38" s="19" customFormat="1" x14ac:dyDescent="0.25">
      <c r="A35" s="110"/>
      <c r="B35" s="97"/>
      <c r="C35" s="98"/>
      <c r="D35" s="99">
        <v>0</v>
      </c>
      <c r="E35" s="100"/>
      <c r="F35" s="101"/>
      <c r="G35" s="102">
        <v>0</v>
      </c>
      <c r="H35" s="102">
        <v>0</v>
      </c>
      <c r="I35" s="111">
        <v>0</v>
      </c>
      <c r="J35" s="103">
        <v>23567.1</v>
      </c>
      <c r="K35" s="101">
        <v>635.20000000000005</v>
      </c>
      <c r="L35" s="102">
        <f>K35/J35</f>
        <v>2.6952828307258852E-2</v>
      </c>
      <c r="M35" s="102">
        <v>0</v>
      </c>
      <c r="N35" s="111">
        <v>0</v>
      </c>
      <c r="O35" s="103">
        <v>14135</v>
      </c>
      <c r="P35" s="101">
        <v>358.9</v>
      </c>
      <c r="Q35" s="102">
        <f>P35/O35</f>
        <v>2.5390873717721966E-2</v>
      </c>
      <c r="R35" s="102">
        <f>O35/J35</f>
        <v>0.59977680749858919</v>
      </c>
      <c r="S35" s="111">
        <v>0</v>
      </c>
      <c r="T35" s="103">
        <v>518.5</v>
      </c>
      <c r="U35" s="101">
        <v>127.3</v>
      </c>
      <c r="V35" s="102">
        <f>U35/T35</f>
        <v>0.2455159112825458</v>
      </c>
      <c r="W35" s="102">
        <f>T35/O35</f>
        <v>3.6681995047753803E-2</v>
      </c>
      <c r="X35" s="114">
        <f>U35/P35</f>
        <v>0.35469490108665369</v>
      </c>
      <c r="Y35" s="134">
        <v>0</v>
      </c>
      <c r="Z35" s="135">
        <v>0</v>
      </c>
      <c r="AA35" s="23">
        <v>0</v>
      </c>
      <c r="AB35" s="23">
        <f t="shared" si="14"/>
        <v>0</v>
      </c>
      <c r="AC35" s="23">
        <f t="shared" si="15"/>
        <v>0</v>
      </c>
      <c r="AD35" s="134">
        <v>0</v>
      </c>
      <c r="AE35" s="135">
        <v>0</v>
      </c>
      <c r="AF35" s="23">
        <v>0</v>
      </c>
      <c r="AG35" s="137">
        <v>0</v>
      </c>
      <c r="AH35" s="137">
        <v>0</v>
      </c>
      <c r="AI35" s="170"/>
      <c r="AJ35" s="170"/>
    </row>
    <row r="36" spans="1:38" s="107" customFormat="1" x14ac:dyDescent="0.25">
      <c r="A36" s="32" t="s">
        <v>26</v>
      </c>
      <c r="B36" s="58"/>
      <c r="C36" s="63">
        <v>-9151.7999999999993</v>
      </c>
      <c r="D36" s="16">
        <v>0</v>
      </c>
      <c r="E36" s="75"/>
      <c r="F36" s="76">
        <v>-56570</v>
      </c>
      <c r="G36" s="23">
        <v>0</v>
      </c>
      <c r="H36" s="23">
        <v>0</v>
      </c>
      <c r="I36" s="27">
        <f>F36/C36</f>
        <v>6.1812976682182743</v>
      </c>
      <c r="J36" s="88"/>
      <c r="K36" s="74">
        <v>-560.79999999999995</v>
      </c>
      <c r="L36" s="23">
        <v>0</v>
      </c>
      <c r="M36" s="23">
        <v>0</v>
      </c>
      <c r="N36" s="27">
        <f>K36/F36</f>
        <v>9.913381651051793E-3</v>
      </c>
      <c r="O36" s="88"/>
      <c r="P36" s="74">
        <v>-18529.099999999999</v>
      </c>
      <c r="Q36" s="23">
        <v>0</v>
      </c>
      <c r="R36" s="23">
        <v>0</v>
      </c>
      <c r="S36" s="27">
        <f>P36/K36</f>
        <v>33.040477888730386</v>
      </c>
      <c r="T36" s="88"/>
      <c r="U36" s="74">
        <v>-16824.5</v>
      </c>
      <c r="V36" s="23">
        <v>0</v>
      </c>
      <c r="W36" s="23">
        <v>0</v>
      </c>
      <c r="X36" s="27">
        <f>U36/P36</f>
        <v>0.90800416641930803</v>
      </c>
      <c r="Y36" s="130"/>
      <c r="Z36" s="127">
        <v>-223.98891999999998</v>
      </c>
      <c r="AA36" s="23">
        <v>0</v>
      </c>
      <c r="AB36" s="23">
        <v>0</v>
      </c>
      <c r="AC36" s="23">
        <f t="shared" si="15"/>
        <v>1.3313258640672827E-2</v>
      </c>
      <c r="AD36" s="130">
        <v>0</v>
      </c>
      <c r="AE36" s="127">
        <v>-283.09825000000001</v>
      </c>
      <c r="AF36" s="23">
        <v>0</v>
      </c>
      <c r="AG36" s="137">
        <v>0</v>
      </c>
      <c r="AH36" s="137">
        <f t="shared" si="9"/>
        <v>1.2638939908277607</v>
      </c>
      <c r="AI36" s="168"/>
      <c r="AJ36" s="168"/>
    </row>
    <row r="37" spans="1:38" s="5" customFormat="1" ht="15" customHeight="1" x14ac:dyDescent="0.2">
      <c r="A37" s="165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  <c r="AF37" s="165"/>
      <c r="AG37" s="165"/>
      <c r="AH37" s="165"/>
      <c r="AI37" s="171"/>
      <c r="AJ37" s="171"/>
    </row>
    <row r="38" spans="1:38" s="12" customFormat="1" ht="27" customHeight="1" x14ac:dyDescent="0.3">
      <c r="A38" s="115" t="s">
        <v>73</v>
      </c>
      <c r="B38" s="116">
        <v>107241.4</v>
      </c>
      <c r="C38" s="117">
        <v>45747.4</v>
      </c>
      <c r="D38" s="118">
        <f>C38/B38</f>
        <v>0.42658339036976395</v>
      </c>
      <c r="E38" s="119">
        <v>139508.1</v>
      </c>
      <c r="F38" s="120">
        <v>56912</v>
      </c>
      <c r="G38" s="121">
        <f>F38/E38</f>
        <v>0.40794763888261681</v>
      </c>
      <c r="H38" s="121">
        <f t="shared" ref="H38:I38" si="32">E38/B38</f>
        <v>1.300879138094057</v>
      </c>
      <c r="I38" s="122">
        <f t="shared" si="32"/>
        <v>1.2440488421199893</v>
      </c>
      <c r="J38" s="123" t="e">
        <f>#REF!+#REF!</f>
        <v>#REF!</v>
      </c>
      <c r="K38" s="120" t="e">
        <f>#REF!+#REF!</f>
        <v>#REF!</v>
      </c>
      <c r="L38" s="121" t="e">
        <f>K38/J38</f>
        <v>#REF!</v>
      </c>
      <c r="M38" s="121" t="e">
        <f t="shared" ref="M38:N38" si="33">J38/E38</f>
        <v>#REF!</v>
      </c>
      <c r="N38" s="122" t="e">
        <f t="shared" si="33"/>
        <v>#REF!</v>
      </c>
      <c r="O38" s="123" t="e">
        <f>#REF!+#REF!</f>
        <v>#REF!</v>
      </c>
      <c r="P38" s="120" t="e">
        <f>#REF!+#REF!</f>
        <v>#REF!</v>
      </c>
      <c r="Q38" s="121" t="e">
        <f>P38/O38</f>
        <v>#REF!</v>
      </c>
      <c r="R38" s="121" t="e">
        <f t="shared" ref="R38:S38" si="34">O38/J38</f>
        <v>#REF!</v>
      </c>
      <c r="S38" s="122" t="e">
        <f t="shared" si="34"/>
        <v>#REF!</v>
      </c>
      <c r="T38" s="123">
        <v>145142.39999999999</v>
      </c>
      <c r="U38" s="120">
        <v>65325.2</v>
      </c>
      <c r="V38" s="121">
        <f>U38/T38</f>
        <v>0.45007661441453356</v>
      </c>
      <c r="W38" s="121">
        <f t="shared" ref="W38:X38" si="35">V38/U38</f>
        <v>6.8897854796393058E-6</v>
      </c>
      <c r="X38" s="121">
        <f t="shared" si="35"/>
        <v>1.5308028142278936E-5</v>
      </c>
      <c r="Y38" s="123">
        <v>136284.9037</v>
      </c>
      <c r="Z38" s="120">
        <v>59521.266669999997</v>
      </c>
      <c r="AA38" s="137">
        <f>Z38/Y38</f>
        <v>0.43674145157722261</v>
      </c>
      <c r="AB38" s="137">
        <f t="shared" ref="AB38:AC42" si="36">Y38/T38</f>
        <v>0.93897375060630117</v>
      </c>
      <c r="AC38" s="138">
        <f t="shared" si="36"/>
        <v>0.91115322524844933</v>
      </c>
      <c r="AD38" s="123">
        <v>160886.78755000001</v>
      </c>
      <c r="AE38" s="120">
        <v>65066.386169999998</v>
      </c>
      <c r="AF38" s="137">
        <f>AE38/AD38</f>
        <v>0.40442342818100474</v>
      </c>
      <c r="AG38" s="137">
        <f t="shared" ref="AG38:AG53" si="37">AD38/Y38</f>
        <v>1.180518041118886</v>
      </c>
      <c r="AH38" s="138">
        <f t="shared" ref="AH38:AH53" si="38">AE38/Z38</f>
        <v>1.0931619874748879</v>
      </c>
      <c r="AI38" s="166"/>
      <c r="AJ38" s="166"/>
    </row>
    <row r="39" spans="1:38" s="12" customFormat="1" ht="24.75" customHeight="1" x14ac:dyDescent="0.3">
      <c r="A39" s="42" t="s">
        <v>39</v>
      </c>
      <c r="B39" s="49"/>
      <c r="C39" s="68"/>
      <c r="D39" s="15">
        <v>0</v>
      </c>
      <c r="E39" s="51"/>
      <c r="F39" s="79"/>
      <c r="G39" s="22">
        <v>0</v>
      </c>
      <c r="H39" s="22">
        <v>0</v>
      </c>
      <c r="I39" s="26">
        <v>0</v>
      </c>
      <c r="J39" s="90"/>
      <c r="K39" s="79"/>
      <c r="L39" s="22">
        <v>0</v>
      </c>
      <c r="M39" s="22">
        <v>0</v>
      </c>
      <c r="N39" s="26">
        <v>0</v>
      </c>
      <c r="O39" s="90"/>
      <c r="P39" s="79"/>
      <c r="Q39" s="22">
        <v>0</v>
      </c>
      <c r="R39" s="22">
        <v>0</v>
      </c>
      <c r="S39" s="26">
        <v>0</v>
      </c>
      <c r="T39" s="90"/>
      <c r="U39" s="79"/>
      <c r="V39" s="22">
        <v>0</v>
      </c>
      <c r="W39" s="22">
        <v>0</v>
      </c>
      <c r="X39" s="26">
        <v>0</v>
      </c>
      <c r="Y39" s="90">
        <v>1449.5</v>
      </c>
      <c r="Z39" s="79">
        <v>648.60555999999997</v>
      </c>
      <c r="AA39" s="137">
        <f t="shared" ref="AA39:AA53" si="39">Z39/Y39</f>
        <v>0.44746847878578816</v>
      </c>
      <c r="AB39" s="137">
        <v>0</v>
      </c>
      <c r="AC39" s="138">
        <v>0</v>
      </c>
      <c r="AD39" s="90">
        <v>1454.4</v>
      </c>
      <c r="AE39" s="79">
        <v>751.97293000000002</v>
      </c>
      <c r="AF39" s="137">
        <f t="shared" ref="AF39:AF53" si="40">AE39/AD39</f>
        <v>0.51703309268426845</v>
      </c>
      <c r="AG39" s="137">
        <f t="shared" si="37"/>
        <v>1.0033804760262159</v>
      </c>
      <c r="AH39" s="138">
        <f t="shared" si="38"/>
        <v>1.1593686153415028</v>
      </c>
      <c r="AI39" s="166"/>
      <c r="AJ39" s="166"/>
    </row>
    <row r="40" spans="1:38" s="5" customFormat="1" ht="26" x14ac:dyDescent="0.3">
      <c r="A40" s="42" t="s">
        <v>21</v>
      </c>
      <c r="B40" s="50">
        <v>5086</v>
      </c>
      <c r="C40" s="69">
        <v>1890.3</v>
      </c>
      <c r="D40" s="15">
        <f>C40/B40</f>
        <v>0.37166732206055841</v>
      </c>
      <c r="E40" s="51">
        <v>4996.7</v>
      </c>
      <c r="F40" s="79">
        <v>995.3</v>
      </c>
      <c r="G40" s="22">
        <f>F40/E40</f>
        <v>0.19919146636780274</v>
      </c>
      <c r="H40" s="22">
        <f>E40/B40</f>
        <v>0.98244199764058193</v>
      </c>
      <c r="I40" s="26">
        <f>F40/C40</f>
        <v>0.52653018039464639</v>
      </c>
      <c r="J40" s="90" t="e">
        <f>#REF!+#REF!+#REF!+#REF!</f>
        <v>#REF!</v>
      </c>
      <c r="K40" s="79" t="e">
        <f>#REF!+#REF!+#REF!</f>
        <v>#REF!</v>
      </c>
      <c r="L40" s="22" t="e">
        <f>K40/J40</f>
        <v>#REF!</v>
      </c>
      <c r="M40" s="22" t="e">
        <f>J40/E40</f>
        <v>#REF!</v>
      </c>
      <c r="N40" s="26" t="e">
        <f>K40/F40</f>
        <v>#REF!</v>
      </c>
      <c r="O40" s="90" t="e">
        <f>#REF!+#REF!+#REF!+#REF!+#REF!</f>
        <v>#REF!</v>
      </c>
      <c r="P40" s="79" t="e">
        <f>#REF!+#REF!+#REF!+#REF!+#REF!</f>
        <v>#REF!</v>
      </c>
      <c r="Q40" s="22" t="e">
        <f>P40/O40</f>
        <v>#REF!</v>
      </c>
      <c r="R40" s="22" t="e">
        <f t="shared" ref="R40:S40" si="41">O40/J40</f>
        <v>#REF!</v>
      </c>
      <c r="S40" s="26" t="e">
        <f t="shared" si="41"/>
        <v>#REF!</v>
      </c>
      <c r="T40" s="90">
        <v>8387.6</v>
      </c>
      <c r="U40" s="79">
        <v>3890.9</v>
      </c>
      <c r="V40" s="22">
        <f t="shared" ref="V40:V41" si="42">U40/T40</f>
        <v>0.46388716676999381</v>
      </c>
      <c r="W40" s="22">
        <f t="shared" ref="W40:W42" si="43">V40/U40</f>
        <v>1.1922361581382039E-4</v>
      </c>
      <c r="X40" s="22">
        <f t="shared" ref="X40:X42" si="44">W40/V40</f>
        <v>2.5700994628492118E-4</v>
      </c>
      <c r="Y40" s="90">
        <v>7112.2069999999994</v>
      </c>
      <c r="Z40" s="79">
        <v>3411.7369699999999</v>
      </c>
      <c r="AA40" s="137">
        <f t="shared" si="39"/>
        <v>0.4797015848948154</v>
      </c>
      <c r="AB40" s="137">
        <f t="shared" si="36"/>
        <v>0.84794303495636403</v>
      </c>
      <c r="AC40" s="138">
        <f t="shared" si="36"/>
        <v>0.87685033539797985</v>
      </c>
      <c r="AD40" s="90">
        <v>7765.6825099999996</v>
      </c>
      <c r="AE40" s="79">
        <v>3292.1374999999998</v>
      </c>
      <c r="AF40" s="137">
        <f t="shared" si="40"/>
        <v>0.42393408380533959</v>
      </c>
      <c r="AG40" s="137">
        <f t="shared" si="37"/>
        <v>1.0918808338958639</v>
      </c>
      <c r="AH40" s="138">
        <f t="shared" si="38"/>
        <v>0.96494469794956084</v>
      </c>
      <c r="AI40" s="171"/>
      <c r="AJ40" s="171"/>
    </row>
    <row r="41" spans="1:38" s="12" customFormat="1" ht="13" x14ac:dyDescent="0.3">
      <c r="A41" s="42" t="s">
        <v>22</v>
      </c>
      <c r="B41" s="50">
        <v>13289.3</v>
      </c>
      <c r="C41" s="69">
        <v>2986.8</v>
      </c>
      <c r="D41" s="15">
        <f>C41/B41</f>
        <v>0.22475224428675705</v>
      </c>
      <c r="E41" s="51">
        <v>13681.3</v>
      </c>
      <c r="F41" s="79">
        <v>2401.6999999999998</v>
      </c>
      <c r="G41" s="22">
        <f>F41/E41</f>
        <v>0.17554618347671638</v>
      </c>
      <c r="H41" s="22">
        <f>E41/B41</f>
        <v>1.0294974152137435</v>
      </c>
      <c r="I41" s="26">
        <f>F41/C41</f>
        <v>0.80410472746752371</v>
      </c>
      <c r="J41" s="90" t="e">
        <f>#REF!+#REF!+#REF!</f>
        <v>#REF!</v>
      </c>
      <c r="K41" s="79" t="e">
        <f>#REF!+#REF!+#REF!</f>
        <v>#REF!</v>
      </c>
      <c r="L41" s="22" t="e">
        <f>K41/J41</f>
        <v>#REF!</v>
      </c>
      <c r="M41" s="22" t="e">
        <f>J41/E41</f>
        <v>#REF!</v>
      </c>
      <c r="N41" s="26" t="e">
        <f>K41/F41</f>
        <v>#REF!</v>
      </c>
      <c r="O41" s="90" t="e">
        <f>#REF!+#REF!+#REF!</f>
        <v>#REF!</v>
      </c>
      <c r="P41" s="79" t="e">
        <f>#REF!+#REF!+#REF!</f>
        <v>#REF!</v>
      </c>
      <c r="Q41" s="22" t="e">
        <f>P41/O41</f>
        <v>#REF!</v>
      </c>
      <c r="R41" s="22" t="e">
        <f t="shared" ref="R41:S41" si="45">O41/J41</f>
        <v>#REF!</v>
      </c>
      <c r="S41" s="26" t="e">
        <f t="shared" si="45"/>
        <v>#REF!</v>
      </c>
      <c r="T41" s="90">
        <v>32979.199999999997</v>
      </c>
      <c r="U41" s="79">
        <v>12021.5</v>
      </c>
      <c r="V41" s="22">
        <f t="shared" si="42"/>
        <v>0.36451763535804388</v>
      </c>
      <c r="W41" s="22">
        <f t="shared" si="43"/>
        <v>3.0322142441296333E-5</v>
      </c>
      <c r="X41" s="22">
        <f t="shared" si="44"/>
        <v>8.3184294805140784E-5</v>
      </c>
      <c r="Y41" s="90">
        <v>39187.130400000002</v>
      </c>
      <c r="Z41" s="79">
        <v>9037.5498399999997</v>
      </c>
      <c r="AA41" s="137">
        <f t="shared" si="39"/>
        <v>0.23062545656570962</v>
      </c>
      <c r="AB41" s="137">
        <f t="shared" si="36"/>
        <v>1.1882377498544539</v>
      </c>
      <c r="AC41" s="138">
        <f t="shared" si="36"/>
        <v>0.75178221020671299</v>
      </c>
      <c r="AD41" s="90">
        <v>56881.133399999999</v>
      </c>
      <c r="AE41" s="79">
        <v>6838.7849900000001</v>
      </c>
      <c r="AF41" s="137">
        <f t="shared" si="40"/>
        <v>0.12022940791120031</v>
      </c>
      <c r="AG41" s="137">
        <f t="shared" si="37"/>
        <v>1.4515258662573567</v>
      </c>
      <c r="AH41" s="138">
        <f t="shared" si="38"/>
        <v>0.756707858996438</v>
      </c>
      <c r="AI41" s="166"/>
      <c r="AJ41" s="166"/>
    </row>
    <row r="42" spans="1:38" s="12" customFormat="1" ht="13" x14ac:dyDescent="0.3">
      <c r="A42" s="42" t="s">
        <v>23</v>
      </c>
      <c r="B42" s="49"/>
      <c r="C42" s="68"/>
      <c r="D42" s="15">
        <v>0</v>
      </c>
      <c r="E42" s="49"/>
      <c r="F42" s="68"/>
      <c r="G42" s="22">
        <v>0</v>
      </c>
      <c r="H42" s="22">
        <v>0</v>
      </c>
      <c r="I42" s="26">
        <v>0</v>
      </c>
      <c r="J42" s="91" t="e">
        <f>#REF!+#REF!</f>
        <v>#REF!</v>
      </c>
      <c r="K42" s="91" t="e">
        <f>#REF!+#REF!</f>
        <v>#REF!</v>
      </c>
      <c r="L42" s="22" t="e">
        <f>K42/J42</f>
        <v>#REF!</v>
      </c>
      <c r="M42" s="22">
        <v>0</v>
      </c>
      <c r="N42" s="26">
        <v>0</v>
      </c>
      <c r="O42" s="91" t="e">
        <f>#REF!+#REF!</f>
        <v>#REF!</v>
      </c>
      <c r="P42" s="91" t="e">
        <f>#REF!+#REF!</f>
        <v>#REF!</v>
      </c>
      <c r="Q42" s="22" t="e">
        <f t="shared" ref="Q42:Q45" si="46">P42/O42</f>
        <v>#REF!</v>
      </c>
      <c r="R42" s="22" t="e">
        <f t="shared" ref="R42:R43" si="47">O42/J42</f>
        <v>#REF!</v>
      </c>
      <c r="S42" s="26" t="e">
        <f>P42/K42</f>
        <v>#REF!</v>
      </c>
      <c r="T42" s="91">
        <v>35167.1</v>
      </c>
      <c r="U42" s="91">
        <v>4893.3</v>
      </c>
      <c r="V42" s="22">
        <f t="shared" ref="V42:V45" si="48">U42/T42</f>
        <v>0.13914425699019822</v>
      </c>
      <c r="W42" s="22">
        <f t="shared" si="43"/>
        <v>2.8435668565221469E-5</v>
      </c>
      <c r="X42" s="22">
        <f t="shared" si="44"/>
        <v>2.0436106512987146E-4</v>
      </c>
      <c r="Y42" s="91">
        <v>24554.021000000001</v>
      </c>
      <c r="Z42" s="91">
        <v>6855.9193300000006</v>
      </c>
      <c r="AA42" s="137">
        <f t="shared" si="39"/>
        <v>0.27921778392223418</v>
      </c>
      <c r="AB42" s="137">
        <f t="shared" si="36"/>
        <v>0.69821000309948789</v>
      </c>
      <c r="AC42" s="138">
        <f t="shared" si="36"/>
        <v>1.4010829767232749</v>
      </c>
      <c r="AD42" s="91">
        <v>61712.628470000003</v>
      </c>
      <c r="AE42" s="91">
        <v>18746.16473</v>
      </c>
      <c r="AF42" s="137">
        <f t="shared" si="40"/>
        <v>0.30376545603000793</v>
      </c>
      <c r="AG42" s="137">
        <f t="shared" si="37"/>
        <v>2.513341031597228</v>
      </c>
      <c r="AH42" s="138">
        <f t="shared" si="38"/>
        <v>2.7343035744266841</v>
      </c>
      <c r="AI42" s="166"/>
      <c r="AJ42" s="166"/>
    </row>
    <row r="43" spans="1:38" s="12" customFormat="1" ht="13" x14ac:dyDescent="0.3">
      <c r="A43" s="42" t="s">
        <v>31</v>
      </c>
      <c r="B43" s="50">
        <v>2245.1999999999998</v>
      </c>
      <c r="C43" s="68"/>
      <c r="D43" s="15">
        <v>0</v>
      </c>
      <c r="E43" s="51">
        <v>7000</v>
      </c>
      <c r="F43" s="80"/>
      <c r="G43" s="22">
        <f>F43/E43</f>
        <v>0</v>
      </c>
      <c r="H43" s="22">
        <f>E43/B43</f>
        <v>3.117762337430964</v>
      </c>
      <c r="I43" s="26">
        <v>0</v>
      </c>
      <c r="J43" s="90">
        <v>19670</v>
      </c>
      <c r="K43" s="68"/>
      <c r="L43" s="22">
        <f>K43/J43</f>
        <v>0</v>
      </c>
      <c r="M43" s="22">
        <f>J43/E43</f>
        <v>2.81</v>
      </c>
      <c r="N43" s="26">
        <v>0</v>
      </c>
      <c r="O43" s="90" t="e">
        <f>#REF!+#REF!</f>
        <v>#REF!</v>
      </c>
      <c r="P43" s="68" t="e">
        <f>#REF!+#REF!</f>
        <v>#REF!</v>
      </c>
      <c r="Q43" s="22" t="e">
        <f t="shared" si="46"/>
        <v>#REF!</v>
      </c>
      <c r="R43" s="22" t="e">
        <f t="shared" si="47"/>
        <v>#REF!</v>
      </c>
      <c r="S43" s="26">
        <v>0</v>
      </c>
      <c r="T43" s="90">
        <v>2150</v>
      </c>
      <c r="U43" s="68"/>
      <c r="V43" s="22">
        <f t="shared" si="48"/>
        <v>0</v>
      </c>
      <c r="W43" s="22">
        <v>0</v>
      </c>
      <c r="X43" s="22">
        <v>0</v>
      </c>
      <c r="Y43" s="90">
        <v>2138.3000000000002</v>
      </c>
      <c r="Z43" s="68"/>
      <c r="AA43" s="137">
        <f t="shared" si="39"/>
        <v>0</v>
      </c>
      <c r="AB43" s="137">
        <f t="shared" ref="AB43:AC53" si="49">Y43/T43</f>
        <v>0.99455813953488381</v>
      </c>
      <c r="AC43" s="138">
        <v>0</v>
      </c>
      <c r="AD43" s="90">
        <v>303</v>
      </c>
      <c r="AE43" s="68" t="s">
        <v>57</v>
      </c>
      <c r="AF43" s="137">
        <v>0</v>
      </c>
      <c r="AG43" s="137">
        <f t="shared" si="37"/>
        <v>0.14170135154094374</v>
      </c>
      <c r="AH43" s="138">
        <v>0</v>
      </c>
      <c r="AI43" s="166"/>
      <c r="AJ43" s="166"/>
    </row>
    <row r="44" spans="1:38" s="12" customFormat="1" ht="13" x14ac:dyDescent="0.3">
      <c r="A44" s="42" t="s">
        <v>24</v>
      </c>
      <c r="B44" s="50">
        <v>596375</v>
      </c>
      <c r="C44" s="69">
        <v>252123.7</v>
      </c>
      <c r="D44" s="15">
        <f>C44/B44</f>
        <v>0.42276034374345001</v>
      </c>
      <c r="E44" s="51">
        <v>704930.8</v>
      </c>
      <c r="F44" s="79">
        <v>323500.09999999998</v>
      </c>
      <c r="G44" s="22">
        <f>F44/E44</f>
        <v>0.45891043489658839</v>
      </c>
      <c r="H44" s="22">
        <f t="shared" ref="H44:I45" si="50">E44/B44</f>
        <v>1.1820260741982813</v>
      </c>
      <c r="I44" s="26">
        <f t="shared" si="50"/>
        <v>1.2831007160374053</v>
      </c>
      <c r="J44" s="90">
        <v>800211.1</v>
      </c>
      <c r="K44" s="79">
        <v>362608.7</v>
      </c>
      <c r="L44" s="22">
        <f t="shared" ref="L44:L53" si="51">K44/J44</f>
        <v>0.45314130233884536</v>
      </c>
      <c r="M44" s="22">
        <f t="shared" ref="M44:N45" si="52">J44/E44</f>
        <v>1.1351626287289476</v>
      </c>
      <c r="N44" s="26">
        <f t="shared" si="52"/>
        <v>1.120892080095184</v>
      </c>
      <c r="O44" s="90">
        <v>846612.3</v>
      </c>
      <c r="P44" s="79">
        <v>382361.1</v>
      </c>
      <c r="Q44" s="22">
        <f t="shared" si="46"/>
        <v>0.45163659918477439</v>
      </c>
      <c r="R44" s="22">
        <f t="shared" ref="R44:S45" si="53">O44/J44</f>
        <v>1.0579861988917676</v>
      </c>
      <c r="S44" s="26">
        <f t="shared" si="53"/>
        <v>1.054473044910395</v>
      </c>
      <c r="T44" s="90">
        <v>822400.9</v>
      </c>
      <c r="U44" s="79">
        <v>416444.8</v>
      </c>
      <c r="V44" s="22">
        <f t="shared" si="48"/>
        <v>0.50637687774903939</v>
      </c>
      <c r="W44" s="22">
        <f t="shared" ref="W44:X45" si="54">T44/O44</f>
        <v>0.97140202191723413</v>
      </c>
      <c r="X44" s="26">
        <f t="shared" si="54"/>
        <v>1.0891400825031625</v>
      </c>
      <c r="Y44" s="90">
        <v>911834.36</v>
      </c>
      <c r="Z44" s="79">
        <v>457833.22174000001</v>
      </c>
      <c r="AA44" s="137">
        <f t="shared" si="39"/>
        <v>0.50210130460536717</v>
      </c>
      <c r="AB44" s="137">
        <f t="shared" si="49"/>
        <v>1.1087467924706793</v>
      </c>
      <c r="AC44" s="138">
        <f t="shared" si="49"/>
        <v>1.0993851327714983</v>
      </c>
      <c r="AD44" s="90">
        <v>1027325.89787</v>
      </c>
      <c r="AE44" s="79">
        <v>505500.18319000001</v>
      </c>
      <c r="AF44" s="137">
        <f t="shared" si="40"/>
        <v>0.4920543561084908</v>
      </c>
      <c r="AG44" s="137">
        <f t="shared" si="37"/>
        <v>1.126658462256237</v>
      </c>
      <c r="AH44" s="138">
        <f t="shared" si="38"/>
        <v>1.1041142476922954</v>
      </c>
      <c r="AI44" s="166"/>
      <c r="AJ44" s="166"/>
    </row>
    <row r="45" spans="1:38" s="12" customFormat="1" ht="13" x14ac:dyDescent="0.3">
      <c r="A45" s="42" t="s">
        <v>50</v>
      </c>
      <c r="B45" s="50">
        <v>42597.7</v>
      </c>
      <c r="C45" s="69">
        <v>15323.8</v>
      </c>
      <c r="D45" s="15">
        <f>C45/B45</f>
        <v>0.35973303722970962</v>
      </c>
      <c r="E45" s="51">
        <v>47747.1</v>
      </c>
      <c r="F45" s="79">
        <v>20321.3</v>
      </c>
      <c r="G45" s="22">
        <f>F45/E45</f>
        <v>0.42560281147965007</v>
      </c>
      <c r="H45" s="22">
        <f t="shared" si="50"/>
        <v>1.1208844608981237</v>
      </c>
      <c r="I45" s="26">
        <f t="shared" si="50"/>
        <v>1.3261266787611428</v>
      </c>
      <c r="J45" s="90">
        <v>48174.8</v>
      </c>
      <c r="K45" s="79" t="e">
        <f>#REF!+#REF!</f>
        <v>#REF!</v>
      </c>
      <c r="L45" s="22" t="e">
        <f t="shared" si="51"/>
        <v>#REF!</v>
      </c>
      <c r="M45" s="22">
        <f t="shared" si="52"/>
        <v>1.0089576120853414</v>
      </c>
      <c r="N45" s="26" t="e">
        <f t="shared" si="52"/>
        <v>#REF!</v>
      </c>
      <c r="O45" s="90" t="e">
        <f>#REF!+#REF!</f>
        <v>#REF!</v>
      </c>
      <c r="P45" s="79" t="e">
        <f>#REF!+#REF!</f>
        <v>#REF!</v>
      </c>
      <c r="Q45" s="22" t="e">
        <f t="shared" si="46"/>
        <v>#REF!</v>
      </c>
      <c r="R45" s="22" t="e">
        <f t="shared" si="53"/>
        <v>#REF!</v>
      </c>
      <c r="S45" s="26" t="e">
        <f t="shared" si="53"/>
        <v>#REF!</v>
      </c>
      <c r="T45" s="90">
        <v>53589.3</v>
      </c>
      <c r="U45" s="79">
        <v>23101.8</v>
      </c>
      <c r="V45" s="22">
        <f t="shared" si="48"/>
        <v>0.4310897884465742</v>
      </c>
      <c r="W45" s="22">
        <f t="shared" ref="W45:W48" si="55">V45/U45</f>
        <v>1.8660441543367798E-5</v>
      </c>
      <c r="X45" s="22">
        <f t="shared" ref="X45:X48" si="56">W45/V45</f>
        <v>4.3286670302746968E-5</v>
      </c>
      <c r="Y45" s="90">
        <v>66761.214999999997</v>
      </c>
      <c r="Z45" s="79">
        <v>26003.851900000001</v>
      </c>
      <c r="AA45" s="137">
        <f t="shared" si="39"/>
        <v>0.38950537224345005</v>
      </c>
      <c r="AB45" s="137">
        <f t="shared" si="49"/>
        <v>1.2457937498717093</v>
      </c>
      <c r="AC45" s="138">
        <f t="shared" si="49"/>
        <v>1.1256201637967604</v>
      </c>
      <c r="AD45" s="90">
        <v>65118.538659999998</v>
      </c>
      <c r="AE45" s="79">
        <v>25806.444189999998</v>
      </c>
      <c r="AF45" s="137">
        <f t="shared" si="40"/>
        <v>0.39629949813127452</v>
      </c>
      <c r="AG45" s="137">
        <f t="shared" si="37"/>
        <v>0.97539475067971726</v>
      </c>
      <c r="AH45" s="138">
        <f t="shared" si="38"/>
        <v>0.9924085204469264</v>
      </c>
      <c r="AI45" s="166"/>
      <c r="AJ45" s="166"/>
    </row>
    <row r="46" spans="1:38" s="12" customFormat="1" ht="13" hidden="1" x14ac:dyDescent="0.3">
      <c r="A46" s="42" t="s">
        <v>32</v>
      </c>
      <c r="B46" s="50">
        <v>198715.4</v>
      </c>
      <c r="C46" s="69">
        <v>65135.8</v>
      </c>
      <c r="D46" s="15">
        <f t="shared" ref="D46:D51" si="57">C46/B46</f>
        <v>0.32778435893745528</v>
      </c>
      <c r="E46" s="51"/>
      <c r="F46" s="79"/>
      <c r="G46" s="22">
        <v>0</v>
      </c>
      <c r="H46" s="22">
        <f t="shared" ref="H46:I47" si="58">E46/B46</f>
        <v>0</v>
      </c>
      <c r="I46" s="26">
        <f t="shared" si="58"/>
        <v>0</v>
      </c>
      <c r="J46" s="90"/>
      <c r="K46" s="79"/>
      <c r="L46" s="22">
        <v>0</v>
      </c>
      <c r="M46" s="22">
        <v>0</v>
      </c>
      <c r="N46" s="26">
        <v>0</v>
      </c>
      <c r="O46" s="90"/>
      <c r="P46" s="79"/>
      <c r="Q46" s="22">
        <v>0</v>
      </c>
      <c r="R46" s="22">
        <v>0</v>
      </c>
      <c r="S46" s="26">
        <v>0</v>
      </c>
      <c r="T46" s="90"/>
      <c r="U46" s="79"/>
      <c r="V46" s="22">
        <v>0</v>
      </c>
      <c r="W46" s="22">
        <v>1</v>
      </c>
      <c r="X46" s="22">
        <v>2</v>
      </c>
      <c r="Y46" s="90"/>
      <c r="Z46" s="79"/>
      <c r="AA46" s="137" t="e">
        <f t="shared" si="39"/>
        <v>#DIV/0!</v>
      </c>
      <c r="AB46" s="137" t="e">
        <f t="shared" si="49"/>
        <v>#DIV/0!</v>
      </c>
      <c r="AC46" s="138" t="e">
        <f t="shared" si="49"/>
        <v>#DIV/0!</v>
      </c>
      <c r="AD46" s="90"/>
      <c r="AE46" s="79"/>
      <c r="AF46" s="137" t="e">
        <f t="shared" si="40"/>
        <v>#DIV/0!</v>
      </c>
      <c r="AG46" s="137" t="e">
        <f t="shared" si="37"/>
        <v>#DIV/0!</v>
      </c>
      <c r="AH46" s="138" t="e">
        <f t="shared" si="38"/>
        <v>#DIV/0!</v>
      </c>
      <c r="AI46" s="166"/>
      <c r="AJ46" s="166"/>
    </row>
    <row r="47" spans="1:38" s="12" customFormat="1" ht="13" x14ac:dyDescent="0.3">
      <c r="A47" s="42" t="s">
        <v>25</v>
      </c>
      <c r="B47" s="50">
        <v>67290.7</v>
      </c>
      <c r="C47" s="69">
        <v>23300.2</v>
      </c>
      <c r="D47" s="15">
        <f t="shared" si="57"/>
        <v>0.3462618162688158</v>
      </c>
      <c r="E47" s="51">
        <v>65515.9</v>
      </c>
      <c r="F47" s="79">
        <v>23017.8</v>
      </c>
      <c r="G47" s="22">
        <f>F47/E47</f>
        <v>0.35133150883983888</v>
      </c>
      <c r="H47" s="22">
        <f t="shared" si="58"/>
        <v>0.97362488427078342</v>
      </c>
      <c r="I47" s="26">
        <f t="shared" si="58"/>
        <v>0.9878799323610955</v>
      </c>
      <c r="J47" s="90" t="e">
        <f>#REF!+#REF!</f>
        <v>#REF!</v>
      </c>
      <c r="K47" s="90" t="e">
        <f>#REF!+#REF!</f>
        <v>#REF!</v>
      </c>
      <c r="L47" s="22" t="e">
        <f t="shared" si="51"/>
        <v>#REF!</v>
      </c>
      <c r="M47" s="22" t="e">
        <f>J47/E47</f>
        <v>#REF!</v>
      </c>
      <c r="N47" s="26" t="e">
        <f>K47/F47</f>
        <v>#REF!</v>
      </c>
      <c r="O47" s="90" t="e">
        <f>#REF!+#REF!</f>
        <v>#REF!</v>
      </c>
      <c r="P47" s="90" t="e">
        <f>#REF!+#REF!</f>
        <v>#REF!</v>
      </c>
      <c r="Q47" s="22" t="e">
        <f t="shared" ref="Q47:Q51" si="59">P47/O47</f>
        <v>#REF!</v>
      </c>
      <c r="R47" s="22" t="e">
        <f>O47/J47</f>
        <v>#REF!</v>
      </c>
      <c r="S47" s="26" t="e">
        <f>P47/K47</f>
        <v>#REF!</v>
      </c>
      <c r="T47" s="90">
        <v>68514.200000000012</v>
      </c>
      <c r="U47" s="90">
        <v>30034.7</v>
      </c>
      <c r="V47" s="22">
        <f>U47/T47</f>
        <v>0.4383718995478309</v>
      </c>
      <c r="W47" s="22">
        <f t="shared" ref="W47:X47" si="60">V47/U47</f>
        <v>1.4595514506481866E-5</v>
      </c>
      <c r="X47" s="22">
        <f t="shared" si="60"/>
        <v>3.3294822322180676E-5</v>
      </c>
      <c r="Y47" s="90">
        <v>76902.7</v>
      </c>
      <c r="Z47" s="90">
        <v>33888.941169999998</v>
      </c>
      <c r="AA47" s="137">
        <f t="shared" si="39"/>
        <v>0.44067296947961515</v>
      </c>
      <c r="AB47" s="137">
        <f t="shared" si="49"/>
        <v>1.1224344734376228</v>
      </c>
      <c r="AC47" s="138">
        <f t="shared" si="49"/>
        <v>1.1283262749419838</v>
      </c>
      <c r="AD47" s="90">
        <v>73215.207999999999</v>
      </c>
      <c r="AE47" s="90">
        <v>30004.532070000001</v>
      </c>
      <c r="AF47" s="137">
        <f t="shared" si="40"/>
        <v>0.4098128365625896</v>
      </c>
      <c r="AG47" s="137">
        <f t="shared" si="37"/>
        <v>0.95204990201904482</v>
      </c>
      <c r="AH47" s="138">
        <f t="shared" si="38"/>
        <v>0.88537826896053484</v>
      </c>
      <c r="AI47" s="166"/>
      <c r="AJ47" s="166"/>
    </row>
    <row r="48" spans="1:38" s="12" customFormat="1" ht="13" x14ac:dyDescent="0.3">
      <c r="A48" s="42" t="s">
        <v>33</v>
      </c>
      <c r="B48" s="50">
        <v>5300</v>
      </c>
      <c r="C48" s="69">
        <v>940.4</v>
      </c>
      <c r="D48" s="15">
        <f t="shared" si="57"/>
        <v>0.17743396226415095</v>
      </c>
      <c r="E48" s="51">
        <v>3791.7</v>
      </c>
      <c r="F48" s="79">
        <v>1718.8</v>
      </c>
      <c r="G48" s="22">
        <f>F48/E48</f>
        <v>0.45330590500303297</v>
      </c>
      <c r="H48" s="22">
        <f>E48/B48</f>
        <v>0.71541509433962258</v>
      </c>
      <c r="I48" s="26">
        <f>F48/C48</f>
        <v>1.8277328796256911</v>
      </c>
      <c r="J48" s="90" t="e">
        <f>#REF!+#REF!+#REF!</f>
        <v>#REF!</v>
      </c>
      <c r="K48" s="90" t="e">
        <f>#REF!+#REF!+#REF!</f>
        <v>#REF!</v>
      </c>
      <c r="L48" s="22" t="e">
        <f t="shared" si="51"/>
        <v>#REF!</v>
      </c>
      <c r="M48" s="22" t="e">
        <f>J48/E48</f>
        <v>#REF!</v>
      </c>
      <c r="N48" s="26" t="e">
        <f>K48/F48</f>
        <v>#REF!</v>
      </c>
      <c r="O48" s="90" t="e">
        <f>#REF!+#REF!+#REF!</f>
        <v>#REF!</v>
      </c>
      <c r="P48" s="90" t="e">
        <f>#REF!+#REF!+#REF!</f>
        <v>#REF!</v>
      </c>
      <c r="Q48" s="22" t="e">
        <f t="shared" si="59"/>
        <v>#REF!</v>
      </c>
      <c r="R48" s="22" t="e">
        <f>O48/J48</f>
        <v>#REF!</v>
      </c>
      <c r="S48" s="26" t="e">
        <f>P48/K48</f>
        <v>#REF!</v>
      </c>
      <c r="T48" s="90">
        <v>2536.1999999999998</v>
      </c>
      <c r="U48" s="90">
        <v>306.7</v>
      </c>
      <c r="V48" s="22">
        <f>U48/T48</f>
        <v>0.1209289488210709</v>
      </c>
      <c r="W48" s="22">
        <f t="shared" ref="W48:X48" si="61">V48/U48</f>
        <v>3.9429067108272221E-4</v>
      </c>
      <c r="X48" s="22">
        <f t="shared" si="61"/>
        <v>3.2605151613955006E-3</v>
      </c>
      <c r="Y48" s="90">
        <v>38371.14</v>
      </c>
      <c r="Z48" s="90">
        <v>34379.200069999999</v>
      </c>
      <c r="AA48" s="137">
        <f t="shared" si="39"/>
        <v>0.89596504221662421</v>
      </c>
      <c r="AB48" s="137">
        <f t="shared" si="49"/>
        <v>15.129382540809086</v>
      </c>
      <c r="AC48" s="138">
        <f t="shared" si="49"/>
        <v>112.09390306488426</v>
      </c>
      <c r="AD48" s="90">
        <v>1250</v>
      </c>
      <c r="AE48" s="90">
        <v>503.94517000000002</v>
      </c>
      <c r="AF48" s="137">
        <f t="shared" si="40"/>
        <v>0.403156136</v>
      </c>
      <c r="AG48" s="137">
        <f t="shared" si="37"/>
        <v>3.2576566659213151E-2</v>
      </c>
      <c r="AH48" s="138">
        <f t="shared" si="38"/>
        <v>1.4658432103536725E-2</v>
      </c>
      <c r="AI48" s="166"/>
      <c r="AJ48" s="166"/>
    </row>
    <row r="49" spans="1:36" s="12" customFormat="1" ht="13" x14ac:dyDescent="0.3">
      <c r="A49" s="42" t="s">
        <v>34</v>
      </c>
      <c r="B49" s="50">
        <v>5091.5</v>
      </c>
      <c r="C49" s="69">
        <v>2659.4</v>
      </c>
      <c r="D49" s="15">
        <f t="shared" si="57"/>
        <v>0.52232151625257783</v>
      </c>
      <c r="E49" s="51">
        <v>5091.5</v>
      </c>
      <c r="F49" s="79">
        <v>2390.9</v>
      </c>
      <c r="G49" s="22">
        <f>F49/E49</f>
        <v>0.46958656584503589</v>
      </c>
      <c r="H49" s="22">
        <f>E49/B49</f>
        <v>1</v>
      </c>
      <c r="I49" s="26">
        <f>F49/C49</f>
        <v>0.89903737685192153</v>
      </c>
      <c r="J49" s="90">
        <v>6538</v>
      </c>
      <c r="K49" s="79">
        <v>2861</v>
      </c>
      <c r="L49" s="22">
        <f t="shared" si="51"/>
        <v>0.4375955949831753</v>
      </c>
      <c r="M49" s="22">
        <f>J49/E49</f>
        <v>1.2841009525680056</v>
      </c>
      <c r="N49" s="26">
        <f>K49/F49</f>
        <v>1.1966205194696558</v>
      </c>
      <c r="O49" s="90">
        <v>7975.3</v>
      </c>
      <c r="P49" s="79">
        <v>3497.7</v>
      </c>
      <c r="Q49" s="22">
        <f t="shared" si="59"/>
        <v>0.4385665742981455</v>
      </c>
      <c r="R49" s="22">
        <f>O49/J49</f>
        <v>1.2198378709085347</v>
      </c>
      <c r="S49" s="26">
        <f>P49/K49</f>
        <v>1.2225445648374693</v>
      </c>
      <c r="T49" s="90">
        <v>6900</v>
      </c>
      <c r="U49" s="79">
        <v>6032.2</v>
      </c>
      <c r="V49" s="22">
        <f>U49/T49</f>
        <v>0.87423188405797103</v>
      </c>
      <c r="W49" s="22">
        <f>T49/O49</f>
        <v>0.86517121612980075</v>
      </c>
      <c r="X49" s="26">
        <f>U49/P49</f>
        <v>1.7246190353660977</v>
      </c>
      <c r="Y49" s="90">
        <v>5000</v>
      </c>
      <c r="Z49" s="79">
        <v>4983.3116799999998</v>
      </c>
      <c r="AA49" s="137">
        <f t="shared" si="39"/>
        <v>0.99666233599999998</v>
      </c>
      <c r="AB49" s="137">
        <f t="shared" si="49"/>
        <v>0.72463768115942029</v>
      </c>
      <c r="AC49" s="138">
        <f t="shared" si="49"/>
        <v>0.82611844434866222</v>
      </c>
      <c r="AD49" s="90">
        <v>0</v>
      </c>
      <c r="AE49" s="79">
        <v>0</v>
      </c>
      <c r="AF49" s="137">
        <v>0</v>
      </c>
      <c r="AG49" s="137">
        <f t="shared" si="37"/>
        <v>0</v>
      </c>
      <c r="AH49" s="138">
        <f t="shared" si="38"/>
        <v>0</v>
      </c>
      <c r="AI49" s="166"/>
      <c r="AJ49" s="166"/>
    </row>
    <row r="50" spans="1:36" s="12" customFormat="1" ht="26" x14ac:dyDescent="0.3">
      <c r="A50" s="42" t="s">
        <v>35</v>
      </c>
      <c r="B50" s="51">
        <v>3116.5</v>
      </c>
      <c r="C50" s="68"/>
      <c r="D50" s="15">
        <f t="shared" si="57"/>
        <v>0</v>
      </c>
      <c r="E50" s="51">
        <v>2426</v>
      </c>
      <c r="F50" s="68"/>
      <c r="G50" s="22">
        <f t="shared" ref="G50:G53" si="62">F50/E50</f>
        <v>0</v>
      </c>
      <c r="H50" s="22">
        <f>E50/B50</f>
        <v>0.77843734959088717</v>
      </c>
      <c r="I50" s="26">
        <v>0</v>
      </c>
      <c r="J50" s="90">
        <v>833.4</v>
      </c>
      <c r="K50" s="68"/>
      <c r="L50" s="22">
        <f t="shared" si="51"/>
        <v>0</v>
      </c>
      <c r="M50" s="22">
        <f>J50/E50</f>
        <v>0.34352844187963727</v>
      </c>
      <c r="N50" s="26">
        <v>0</v>
      </c>
      <c r="O50" s="90">
        <v>550.20000000000005</v>
      </c>
      <c r="P50" s="68"/>
      <c r="Q50" s="22">
        <f t="shared" si="59"/>
        <v>0</v>
      </c>
      <c r="R50" s="22">
        <f>O50/J50</f>
        <v>0.66018718502519802</v>
      </c>
      <c r="S50" s="26">
        <v>0</v>
      </c>
      <c r="T50" s="90">
        <v>392.6</v>
      </c>
      <c r="U50" s="68"/>
      <c r="V50" s="22">
        <f>U50/T50</f>
        <v>0</v>
      </c>
      <c r="W50" s="22">
        <f t="shared" ref="W50:W51" si="63">T50/O50</f>
        <v>0.71355870592511816</v>
      </c>
      <c r="X50" s="26">
        <v>0</v>
      </c>
      <c r="Y50" s="90">
        <v>300</v>
      </c>
      <c r="Z50" s="68"/>
      <c r="AA50" s="137">
        <f t="shared" si="39"/>
        <v>0</v>
      </c>
      <c r="AB50" s="137">
        <f t="shared" si="49"/>
        <v>0.76413652572592961</v>
      </c>
      <c r="AC50" s="138">
        <v>0</v>
      </c>
      <c r="AD50" s="90">
        <v>300</v>
      </c>
      <c r="AE50" s="68">
        <v>0</v>
      </c>
      <c r="AF50" s="137">
        <v>0</v>
      </c>
      <c r="AG50" s="137">
        <f t="shared" si="37"/>
        <v>1</v>
      </c>
      <c r="AH50" s="138">
        <v>0</v>
      </c>
      <c r="AI50" s="166"/>
      <c r="AJ50" s="166"/>
    </row>
    <row r="51" spans="1:36" s="12" customFormat="1" ht="27" thickBot="1" x14ac:dyDescent="0.4">
      <c r="A51" s="42" t="s">
        <v>52</v>
      </c>
      <c r="B51" s="50">
        <v>87417</v>
      </c>
      <c r="C51" s="69">
        <v>22109.5</v>
      </c>
      <c r="D51" s="15">
        <f t="shared" si="57"/>
        <v>0.25291991260281182</v>
      </c>
      <c r="E51" s="51">
        <v>80132.399999999994</v>
      </c>
      <c r="F51" s="79">
        <v>12786.5</v>
      </c>
      <c r="G51" s="22">
        <f t="shared" si="62"/>
        <v>0.1595671663397078</v>
      </c>
      <c r="H51" s="22">
        <f>E51/B51</f>
        <v>0.91666838258004735</v>
      </c>
      <c r="I51" s="26">
        <f>F51/C51</f>
        <v>0.5783260589339424</v>
      </c>
      <c r="J51" s="90">
        <v>114521.8</v>
      </c>
      <c r="K51" s="79">
        <v>14207.8</v>
      </c>
      <c r="L51" s="22">
        <f t="shared" si="51"/>
        <v>0.12406196898756393</v>
      </c>
      <c r="M51" s="22">
        <f>J51/E51</f>
        <v>1.4291572447599226</v>
      </c>
      <c r="N51" s="26">
        <f>K51/F51</f>
        <v>1.1111562976576859</v>
      </c>
      <c r="O51" s="90">
        <v>62274</v>
      </c>
      <c r="P51" s="79">
        <v>13253.7</v>
      </c>
      <c r="Q51" s="22">
        <f t="shared" si="59"/>
        <v>0.21282878890066481</v>
      </c>
      <c r="R51" s="22">
        <f>O51/J51</f>
        <v>0.54377419844955277</v>
      </c>
      <c r="S51" s="26">
        <f>P51/K51</f>
        <v>0.93284674615352137</v>
      </c>
      <c r="T51" s="90">
        <v>68851.7</v>
      </c>
      <c r="U51" s="79">
        <v>44210.9</v>
      </c>
      <c r="V51" s="22">
        <f>U51/T51</f>
        <v>0.64211776906016849</v>
      </c>
      <c r="W51" s="22">
        <f t="shared" si="63"/>
        <v>1.1056251405080773</v>
      </c>
      <c r="X51" s="26">
        <f>U51/P51</f>
        <v>3.335740208394637</v>
      </c>
      <c r="Y51" s="90">
        <v>70175.199999999997</v>
      </c>
      <c r="Z51" s="79">
        <v>29568.78</v>
      </c>
      <c r="AA51" s="137">
        <f t="shared" si="39"/>
        <v>0.42135654761226188</v>
      </c>
      <c r="AB51" s="137">
        <f t="shared" si="49"/>
        <v>1.0192224738096518</v>
      </c>
      <c r="AC51" s="138">
        <f t="shared" si="49"/>
        <v>0.66881198980341949</v>
      </c>
      <c r="AD51" s="90">
        <v>84817</v>
      </c>
      <c r="AE51" s="79">
        <v>34604.904000000002</v>
      </c>
      <c r="AF51" s="137">
        <f t="shared" si="40"/>
        <v>0.40799490668144361</v>
      </c>
      <c r="AG51" s="137">
        <f t="shared" si="37"/>
        <v>1.208646359397622</v>
      </c>
      <c r="AH51" s="138">
        <f t="shared" si="38"/>
        <v>1.1703189648000358</v>
      </c>
      <c r="AI51" s="166"/>
      <c r="AJ51" s="166"/>
    </row>
    <row r="52" spans="1:36" s="11" customFormat="1" ht="13.5" thickBot="1" x14ac:dyDescent="0.25">
      <c r="A52" s="37" t="s">
        <v>40</v>
      </c>
      <c r="B52" s="52" t="e">
        <f>B38+B39+B40+B41+B42+B43+B44+B45+B46+B47+B48+B49+B50+B51+#REF!</f>
        <v>#REF!</v>
      </c>
      <c r="C52" s="70" t="e">
        <f>C38+C39+C40+C41+C42+C43+C44+C45+C46+C47+C48+C49+C50+C51+#REF!</f>
        <v>#REF!</v>
      </c>
      <c r="D52" s="38" t="e">
        <f t="shared" ref="D52:D53" si="64">C52/B52</f>
        <v>#REF!</v>
      </c>
      <c r="E52" s="81" t="e">
        <f>E38+E39+E40+E41+E42+E43+E44+E45+E46+E47+E48+E49+E50+E51+#REF!</f>
        <v>#REF!</v>
      </c>
      <c r="F52" s="82" t="e">
        <f>F38+F39+F40+F41+F42+F43+F44+F45+F46+F47+F48+F49+F50+F51+#REF!</f>
        <v>#REF!</v>
      </c>
      <c r="G52" s="39" t="e">
        <f t="shared" si="62"/>
        <v>#REF!</v>
      </c>
      <c r="H52" s="39" t="e">
        <f t="shared" ref="H52:H53" si="65">E52/B52</f>
        <v>#REF!</v>
      </c>
      <c r="I52" s="40" t="e">
        <f>F52/C52</f>
        <v>#REF!</v>
      </c>
      <c r="J52" s="92" t="e">
        <f>J38+J39+J40+J41+J42+J43+J44+J45+J46+J47+J48+J49+J50+J51+#REF!</f>
        <v>#REF!</v>
      </c>
      <c r="K52" s="93" t="e">
        <f>K38+K39+K40+K41+K42+K43+K44+K45+K46+K47+K48+K49+K50+K51+#REF!</f>
        <v>#REF!</v>
      </c>
      <c r="L52" s="43" t="e">
        <f t="shared" si="51"/>
        <v>#REF!</v>
      </c>
      <c r="M52" s="43" t="e">
        <f>J52/E52</f>
        <v>#REF!</v>
      </c>
      <c r="N52" s="44" t="e">
        <f>K52/F52</f>
        <v>#REF!</v>
      </c>
      <c r="O52" s="92" t="e">
        <f>O38+O39+O40+O41+O42+O43+O44+O45+O46+O47+O48+O49+O50+O51+#REF!</f>
        <v>#REF!</v>
      </c>
      <c r="P52" s="93" t="e">
        <f>P38+P39+P40+P41+P42+P43+P44+P45+P46+P47+P48+P49+P50+P51+#REF!</f>
        <v>#REF!</v>
      </c>
      <c r="Q52" s="43" t="e">
        <f>P52/O52</f>
        <v>#REF!</v>
      </c>
      <c r="R52" s="43" t="e">
        <f>O52/J52</f>
        <v>#REF!</v>
      </c>
      <c r="S52" s="44" t="e">
        <f>P52/K52</f>
        <v>#REF!</v>
      </c>
      <c r="T52" s="92">
        <v>1365078.8</v>
      </c>
      <c r="U52" s="93">
        <v>650308.89999999991</v>
      </c>
      <c r="V52" s="43">
        <f>U52/T52</f>
        <v>0.47638927510997892</v>
      </c>
      <c r="W52" s="22">
        <v>0</v>
      </c>
      <c r="X52" s="44">
        <v>0</v>
      </c>
      <c r="Y52" s="92">
        <f>Y38+Y39+Y40+Y41+Y42+Y43+Y44+Y45+Y47+Y48+Y49+Y50+Y51</f>
        <v>1380070.6771</v>
      </c>
      <c r="Z52" s="139">
        <f>Z38+Z39+Z40+Z41+Z42+Z43+Z44+Z45+Z46+Z47+Z48+Z49+Z50+Z51</f>
        <v>666132.38493000006</v>
      </c>
      <c r="AA52" s="140">
        <f>Z52/Y52</f>
        <v>0.48267990616956791</v>
      </c>
      <c r="AB52" s="141">
        <f t="shared" si="49"/>
        <v>1.0109824261427252</v>
      </c>
      <c r="AC52" s="142">
        <f t="shared" si="49"/>
        <v>1.0243322595308171</v>
      </c>
      <c r="AD52" s="92">
        <f>SUM(AD38:AD51)</f>
        <v>1541030.2764600003</v>
      </c>
      <c r="AE52" s="139">
        <f>SUM(AE38:AE51)</f>
        <v>691115.45493999985</v>
      </c>
      <c r="AF52" s="137">
        <f>AE52/AD52</f>
        <v>0.44847623404752668</v>
      </c>
      <c r="AG52" s="137">
        <f t="shared" si="37"/>
        <v>1.1166314175287251</v>
      </c>
      <c r="AH52" s="138">
        <f t="shared" si="38"/>
        <v>1.0375046620989987</v>
      </c>
      <c r="AI52" s="175"/>
      <c r="AJ52" s="175"/>
    </row>
    <row r="53" spans="1:36" s="13" customFormat="1" ht="30.75" customHeight="1" thickBot="1" x14ac:dyDescent="0.35">
      <c r="A53" s="36" t="s">
        <v>44</v>
      </c>
      <c r="B53" s="53" t="e">
        <f>B8-B52</f>
        <v>#REF!</v>
      </c>
      <c r="C53" s="71" t="e">
        <f>C8-C52</f>
        <v>#REF!</v>
      </c>
      <c r="D53" s="35" t="e">
        <f t="shared" si="64"/>
        <v>#REF!</v>
      </c>
      <c r="E53" s="53" t="e">
        <f>E8-E52</f>
        <v>#REF!</v>
      </c>
      <c r="F53" s="71" t="e">
        <f>F8-F52</f>
        <v>#REF!</v>
      </c>
      <c r="G53" s="41" t="e">
        <f t="shared" si="62"/>
        <v>#REF!</v>
      </c>
      <c r="H53" s="41" t="e">
        <f t="shared" si="65"/>
        <v>#REF!</v>
      </c>
      <c r="I53" s="35" t="e">
        <f>F53/C53</f>
        <v>#REF!</v>
      </c>
      <c r="J53" s="94" t="e">
        <f>J8-J52</f>
        <v>#REF!</v>
      </c>
      <c r="K53" s="95" t="e">
        <f>K8-K52</f>
        <v>#REF!</v>
      </c>
      <c r="L53" s="45" t="e">
        <f t="shared" si="51"/>
        <v>#REF!</v>
      </c>
      <c r="M53" s="45" t="e">
        <f>J53/E53</f>
        <v>#REF!</v>
      </c>
      <c r="N53" s="46" t="e">
        <f>K53/F53</f>
        <v>#REF!</v>
      </c>
      <c r="O53" s="94" t="e">
        <f>O8-O52</f>
        <v>#REF!</v>
      </c>
      <c r="P53" s="95" t="e">
        <f>P8-P52</f>
        <v>#REF!</v>
      </c>
      <c r="Q53" s="45" t="e">
        <f>P53/O53</f>
        <v>#REF!</v>
      </c>
      <c r="R53" s="45" t="e">
        <f>O53/J53</f>
        <v>#REF!</v>
      </c>
      <c r="S53" s="46" t="e">
        <f>P53/K53</f>
        <v>#REF!</v>
      </c>
      <c r="T53" s="94">
        <v>-109544.50000000023</v>
      </c>
      <c r="U53" s="95">
        <v>-5597.5999999998603</v>
      </c>
      <c r="V53" s="45">
        <f>U53/T53</f>
        <v>5.1098868496363109E-2</v>
      </c>
      <c r="W53" s="22">
        <v>0</v>
      </c>
      <c r="X53" s="46">
        <v>0</v>
      </c>
      <c r="Y53" s="94">
        <f>Y8-Y52</f>
        <v>-74648.537529999856</v>
      </c>
      <c r="Z53" s="95">
        <f>Z8-Z52</f>
        <v>12981.031970000011</v>
      </c>
      <c r="AA53" s="137">
        <f t="shared" si="39"/>
        <v>-0.17389532868990468</v>
      </c>
      <c r="AB53" s="137">
        <f t="shared" si="49"/>
        <v>0.68144486971048024</v>
      </c>
      <c r="AC53" s="138">
        <f t="shared" si="49"/>
        <v>-2.3190352954838387</v>
      </c>
      <c r="AD53" s="95">
        <f>AD8-AD52</f>
        <v>-77844.91266000038</v>
      </c>
      <c r="AE53" s="95">
        <f>AE8-AE52</f>
        <v>14908.521280000219</v>
      </c>
      <c r="AF53" s="137">
        <f t="shared" si="40"/>
        <v>-0.19151567868173322</v>
      </c>
      <c r="AG53" s="137">
        <f t="shared" si="37"/>
        <v>1.0428189919824746</v>
      </c>
      <c r="AH53" s="138">
        <f t="shared" si="38"/>
        <v>1.1484850599285756</v>
      </c>
      <c r="AI53" s="176"/>
      <c r="AJ53" s="176"/>
    </row>
    <row r="55" spans="1:36" x14ac:dyDescent="0.25">
      <c r="O55" s="104"/>
      <c r="P55" s="104"/>
      <c r="T55" s="104"/>
      <c r="U55" s="104"/>
    </row>
    <row r="56" spans="1:36" s="10" customFormat="1" ht="14" x14ac:dyDescent="0.3">
      <c r="A56" s="9" t="s">
        <v>62</v>
      </c>
      <c r="O56" s="105"/>
      <c r="P56" s="105"/>
      <c r="T56" s="112"/>
      <c r="U56" s="112"/>
      <c r="V56" s="113"/>
      <c r="W56" s="113"/>
      <c r="X56" s="113"/>
    </row>
    <row r="57" spans="1:36" x14ac:dyDescent="0.25">
      <c r="O57" s="106"/>
      <c r="P57" s="106"/>
      <c r="T57" s="106"/>
      <c r="U57" s="106"/>
      <c r="AD57" s="151"/>
    </row>
    <row r="58" spans="1:36" x14ac:dyDescent="0.25">
      <c r="O58" s="104"/>
      <c r="P58" s="104"/>
      <c r="T58" s="104"/>
      <c r="U58" s="104"/>
    </row>
    <row r="59" spans="1:36" ht="11.25" hidden="1" customHeight="1" x14ac:dyDescent="0.25"/>
    <row r="60" spans="1:36" ht="11.25" hidden="1" customHeight="1" x14ac:dyDescent="0.25"/>
    <row r="61" spans="1:36" ht="11.25" hidden="1" customHeight="1" x14ac:dyDescent="0.25"/>
    <row r="62" spans="1:36" ht="11.25" hidden="1" customHeight="1" x14ac:dyDescent="0.25">
      <c r="A62" s="3" t="s">
        <v>43</v>
      </c>
    </row>
    <row r="63" spans="1:36" ht="11.25" hidden="1" customHeight="1" x14ac:dyDescent="0.25"/>
    <row r="64" spans="1:36" ht="11.25" hidden="1" customHeight="1" x14ac:dyDescent="0.25">
      <c r="A64" s="163" t="s">
        <v>42</v>
      </c>
    </row>
    <row r="65" spans="1:1" ht="11.25" hidden="1" customHeight="1" x14ac:dyDescent="0.25">
      <c r="A65" s="163"/>
    </row>
    <row r="66" spans="1:1" ht="11.25" hidden="1" customHeight="1" x14ac:dyDescent="0.25">
      <c r="A66" s="163"/>
    </row>
    <row r="67" spans="1:1" ht="11.25" hidden="1" customHeight="1" x14ac:dyDescent="0.25"/>
    <row r="68" spans="1:1" ht="11.25" hidden="1" customHeight="1" x14ac:dyDescent="0.25"/>
    <row r="69" spans="1:1" ht="11.25" hidden="1" customHeight="1" x14ac:dyDescent="0.25"/>
    <row r="70" spans="1:1" ht="11.25" hidden="1" customHeight="1" x14ac:dyDescent="0.25"/>
    <row r="71" spans="1:1" ht="11.25" hidden="1" customHeight="1" x14ac:dyDescent="0.25"/>
    <row r="72" spans="1:1" ht="11.25" hidden="1" customHeight="1" x14ac:dyDescent="0.25"/>
    <row r="73" spans="1:1" ht="11.25" hidden="1" customHeight="1" x14ac:dyDescent="0.25"/>
    <row r="74" spans="1:1" ht="11.25" hidden="1" customHeight="1" x14ac:dyDescent="0.25"/>
    <row r="75" spans="1:1" ht="11.25" hidden="1" customHeight="1" x14ac:dyDescent="0.25"/>
    <row r="76" spans="1:1" ht="11.25" hidden="1" customHeight="1" x14ac:dyDescent="0.25"/>
    <row r="77" spans="1:1" ht="11.25" hidden="1" customHeight="1" x14ac:dyDescent="0.25"/>
    <row r="78" spans="1:1" ht="11.25" hidden="1" customHeight="1" x14ac:dyDescent="0.25"/>
    <row r="79" spans="1:1" ht="11.25" hidden="1" customHeight="1" x14ac:dyDescent="0.25"/>
    <row r="80" spans="1:1" ht="11.25" hidden="1" customHeight="1" x14ac:dyDescent="0.25"/>
    <row r="81" ht="11.25" hidden="1" customHeight="1" x14ac:dyDescent="0.25"/>
    <row r="82" ht="11.25" hidden="1" customHeight="1" x14ac:dyDescent="0.25"/>
    <row r="83" ht="11.25" hidden="1" customHeight="1" x14ac:dyDescent="0.25"/>
    <row r="84" ht="11.25" hidden="1" customHeight="1" x14ac:dyDescent="0.25"/>
    <row r="85" ht="11.25" hidden="1" customHeight="1" x14ac:dyDescent="0.25"/>
    <row r="86" ht="11.25" hidden="1" customHeight="1" x14ac:dyDescent="0.25"/>
    <row r="87" ht="11.25" hidden="1" customHeight="1" x14ac:dyDescent="0.25"/>
    <row r="88" ht="11.25" hidden="1" customHeight="1" x14ac:dyDescent="0.25"/>
    <row r="89" ht="11.25" hidden="1" customHeight="1" x14ac:dyDescent="0.25"/>
    <row r="90" ht="11.25" hidden="1" customHeight="1" x14ac:dyDescent="0.25"/>
    <row r="91" ht="11.25" hidden="1" customHeight="1" x14ac:dyDescent="0.25"/>
    <row r="92" ht="11.25" hidden="1" customHeight="1" x14ac:dyDescent="0.25"/>
    <row r="93" ht="11.25" hidden="1" customHeight="1" x14ac:dyDescent="0.25"/>
    <row r="94" ht="11.25" hidden="1" customHeight="1" x14ac:dyDescent="0.25"/>
    <row r="95" ht="11.25" hidden="1" customHeight="1" x14ac:dyDescent="0.25"/>
    <row r="96" ht="11.25" hidden="1" customHeight="1" x14ac:dyDescent="0.25"/>
    <row r="97" ht="11.25" hidden="1" customHeight="1" x14ac:dyDescent="0.25"/>
    <row r="98" ht="11.25" hidden="1" customHeight="1" x14ac:dyDescent="0.25"/>
    <row r="99" ht="11.25" hidden="1" customHeight="1" x14ac:dyDescent="0.25"/>
    <row r="100" ht="11.25" hidden="1" customHeight="1" x14ac:dyDescent="0.25"/>
    <row r="101" ht="11.25" hidden="1" customHeight="1" x14ac:dyDescent="0.25"/>
    <row r="102" ht="11.25" hidden="1" customHeight="1" x14ac:dyDescent="0.25"/>
    <row r="103" ht="11.25" hidden="1" customHeight="1" x14ac:dyDescent="0.25"/>
    <row r="104" ht="11.25" hidden="1" customHeight="1" x14ac:dyDescent="0.25"/>
    <row r="105" ht="11.25" hidden="1" customHeight="1" x14ac:dyDescent="0.25"/>
    <row r="106" ht="11.25" hidden="1" customHeight="1" x14ac:dyDescent="0.25"/>
    <row r="107" ht="11.25" hidden="1" customHeight="1" x14ac:dyDescent="0.25"/>
    <row r="108" ht="11.25" hidden="1" customHeight="1" x14ac:dyDescent="0.25"/>
    <row r="109" ht="11.25" hidden="1" customHeight="1" x14ac:dyDescent="0.25"/>
    <row r="110" ht="11.25" hidden="1" customHeight="1" x14ac:dyDescent="0.25"/>
    <row r="111" ht="11.25" hidden="1" customHeight="1" x14ac:dyDescent="0.25"/>
    <row r="112" ht="11.25" hidden="1" customHeight="1" x14ac:dyDescent="0.25"/>
    <row r="113" ht="11.25" hidden="1" customHeight="1" x14ac:dyDescent="0.25"/>
    <row r="114" ht="11.25" hidden="1" customHeight="1" x14ac:dyDescent="0.25"/>
    <row r="115" ht="11.25" hidden="1" customHeight="1" x14ac:dyDescent="0.25"/>
    <row r="116" ht="11.25" hidden="1" customHeight="1" x14ac:dyDescent="0.25"/>
    <row r="117" ht="11.25" hidden="1" customHeight="1" x14ac:dyDescent="0.25"/>
    <row r="118" ht="11.25" hidden="1" customHeight="1" x14ac:dyDescent="0.25"/>
    <row r="119" ht="11.25" hidden="1" customHeight="1" x14ac:dyDescent="0.25"/>
    <row r="120" ht="11.25" hidden="1" customHeight="1" x14ac:dyDescent="0.25"/>
    <row r="121" ht="11.25" hidden="1" customHeight="1" x14ac:dyDescent="0.25"/>
    <row r="122" ht="11.25" hidden="1" customHeight="1" x14ac:dyDescent="0.25"/>
    <row r="123" ht="11.25" hidden="1" customHeight="1" x14ac:dyDescent="0.25"/>
    <row r="124" ht="11.25" hidden="1" customHeight="1" x14ac:dyDescent="0.25"/>
    <row r="125" ht="11.25" hidden="1" customHeight="1" x14ac:dyDescent="0.25"/>
    <row r="126" ht="11.25" hidden="1" customHeight="1" x14ac:dyDescent="0.25"/>
    <row r="127" ht="11.25" hidden="1" customHeight="1" x14ac:dyDescent="0.25"/>
    <row r="128" ht="11.25" hidden="1" customHeight="1" x14ac:dyDescent="0.25"/>
    <row r="129" ht="11.25" hidden="1" customHeight="1" x14ac:dyDescent="0.25"/>
    <row r="130" ht="6" customHeight="1" x14ac:dyDescent="0.25"/>
  </sheetData>
  <mergeCells count="23">
    <mergeCell ref="A37:AH37"/>
    <mergeCell ref="A64:A66"/>
    <mergeCell ref="I6:I7"/>
    <mergeCell ref="B6:D6"/>
    <mergeCell ref="H6:H7"/>
    <mergeCell ref="J6:L6"/>
    <mergeCell ref="AD6:AF6"/>
    <mergeCell ref="AG6:AG7"/>
    <mergeCell ref="AH6:AH7"/>
    <mergeCell ref="M6:M7"/>
    <mergeCell ref="E6:G6"/>
    <mergeCell ref="W6:W7"/>
    <mergeCell ref="X6:X7"/>
    <mergeCell ref="A6:A7"/>
    <mergeCell ref="T6:V6"/>
    <mergeCell ref="O6:Q6"/>
    <mergeCell ref="R6:R7"/>
    <mergeCell ref="S6:S7"/>
    <mergeCell ref="N6:N7"/>
    <mergeCell ref="Y6:AA6"/>
    <mergeCell ref="AB6:AB7"/>
    <mergeCell ref="AC6:AC7"/>
    <mergeCell ref="A4:AH4"/>
  </mergeCells>
  <phoneticPr fontId="0" type="noConversion"/>
  <pageMargins left="0.25" right="0.25" top="0.75" bottom="0.75" header="0.3" footer="0.3"/>
  <pageSetup paperSize="9" scale="42" orientation="landscape" r:id="rId1"/>
  <headerFooter alignWithMargins="0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</dc:creator>
  <cp:lastModifiedBy>оо</cp:lastModifiedBy>
  <cp:lastPrinted>2016-08-07T21:34:17Z</cp:lastPrinted>
  <dcterms:created xsi:type="dcterms:W3CDTF">2009-02-11T16:43:31Z</dcterms:created>
  <dcterms:modified xsi:type="dcterms:W3CDTF">2017-09-07T03:55:38Z</dcterms:modified>
</cp:coreProperties>
</file>