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о\Desktop\9 месяцев\Никель\Заключение Никель\Новая папка\"/>
    </mc:Choice>
  </mc:AlternateContent>
  <bookViews>
    <workbookView xWindow="0" yWindow="0" windowWidth="20580" windowHeight="8330"/>
  </bookViews>
  <sheets>
    <sheet name="сентябрь" sheetId="10" r:id="rId1"/>
  </sheets>
  <definedNames>
    <definedName name="Print_Area" localSheetId="0">сентябрь!$A$1:$N$43</definedName>
  </definedNames>
  <calcPr calcId="162913"/>
</workbook>
</file>

<file path=xl/calcChain.xml><?xml version="1.0" encoding="utf-8"?>
<calcChain xmlns="http://schemas.openxmlformats.org/spreadsheetml/2006/main">
  <c r="AB17" i="10" l="1"/>
  <c r="AB24" i="10"/>
  <c r="AC4" i="10"/>
  <c r="AC5" i="10"/>
  <c r="AC6" i="10"/>
  <c r="AC7" i="10"/>
  <c r="AC8" i="10"/>
  <c r="AC9" i="10"/>
  <c r="AC10" i="10"/>
  <c r="AC11" i="10"/>
  <c r="AC12" i="10"/>
  <c r="AC13" i="10"/>
  <c r="AC14" i="10"/>
  <c r="AC15" i="10"/>
  <c r="AC16" i="10"/>
  <c r="AC17" i="10"/>
  <c r="AC19" i="10"/>
  <c r="AC20" i="10"/>
  <c r="AC21" i="10"/>
  <c r="AC22" i="10"/>
  <c r="AC23" i="10"/>
  <c r="AB3" i="10"/>
  <c r="AB4" i="10"/>
  <c r="AB5" i="10"/>
  <c r="AB6" i="10"/>
  <c r="AB7" i="10"/>
  <c r="AB8" i="10"/>
  <c r="AB9" i="10"/>
  <c r="AB10" i="10"/>
  <c r="AB11" i="10"/>
  <c r="AB12" i="10"/>
  <c r="AB13" i="10"/>
  <c r="AB14" i="10"/>
  <c r="AB15" i="10"/>
  <c r="AB16" i="10"/>
  <c r="AB21" i="10"/>
  <c r="AB22" i="10"/>
  <c r="AB23" i="10"/>
  <c r="AB25" i="10"/>
  <c r="AA4" i="10"/>
  <c r="AA5" i="10"/>
  <c r="AA6" i="10"/>
  <c r="AA7" i="10"/>
  <c r="AA8" i="10"/>
  <c r="AA9" i="10"/>
  <c r="AA10" i="10"/>
  <c r="AA11" i="10"/>
  <c r="AA12" i="10"/>
  <c r="AA13" i="10"/>
  <c r="AA14" i="10"/>
  <c r="AA15" i="10"/>
  <c r="AA16" i="10"/>
  <c r="AA17" i="10"/>
  <c r="AA21" i="10"/>
  <c r="AA22" i="10"/>
  <c r="AA23" i="10"/>
  <c r="AA24" i="10"/>
  <c r="AA3" i="10"/>
  <c r="Z13" i="10"/>
  <c r="Y38" i="10"/>
  <c r="Y12" i="10" l="1"/>
  <c r="AC36" i="10"/>
  <c r="AB36" i="10"/>
  <c r="AC35" i="10"/>
  <c r="AB35" i="10"/>
  <c r="AC34" i="10"/>
  <c r="AB34" i="10"/>
  <c r="AC33" i="10"/>
  <c r="AB33" i="10"/>
  <c r="AC31" i="10"/>
  <c r="AB31" i="10"/>
  <c r="AC30" i="10"/>
  <c r="AB30" i="10"/>
  <c r="AC29" i="10"/>
  <c r="AB29" i="10"/>
  <c r="AC28" i="10"/>
  <c r="AB28" i="10"/>
  <c r="AC27" i="10"/>
  <c r="AB27" i="10"/>
  <c r="Z38" i="10"/>
  <c r="AA36" i="10"/>
  <c r="AA35" i="10"/>
  <c r="AA34" i="10"/>
  <c r="AA33" i="10"/>
  <c r="AA32" i="10"/>
  <c r="AA31" i="10"/>
  <c r="AA30" i="10"/>
  <c r="AA29" i="10"/>
  <c r="AA28" i="10"/>
  <c r="AA27" i="10"/>
  <c r="Z12" i="10"/>
  <c r="Y4" i="10" l="1"/>
  <c r="Y3" i="10" s="1"/>
  <c r="AA38" i="10"/>
  <c r="Y5" i="10"/>
  <c r="U38" i="10"/>
  <c r="AC38" i="10" s="1"/>
  <c r="T38" i="10"/>
  <c r="AB38" i="10" s="1"/>
  <c r="X36" i="10"/>
  <c r="W36" i="10"/>
  <c r="V36" i="10"/>
  <c r="X35" i="10"/>
  <c r="W35" i="10"/>
  <c r="V35" i="10"/>
  <c r="X34" i="10"/>
  <c r="W34" i="10"/>
  <c r="V34" i="10"/>
  <c r="X33" i="10"/>
  <c r="W33" i="10"/>
  <c r="V33" i="10"/>
  <c r="V32" i="10"/>
  <c r="X31" i="10"/>
  <c r="W31" i="10"/>
  <c r="V31" i="10"/>
  <c r="X30" i="10"/>
  <c r="W30" i="10"/>
  <c r="V30" i="10"/>
  <c r="X29" i="10"/>
  <c r="W29" i="10"/>
  <c r="V29" i="10"/>
  <c r="X28" i="10"/>
  <c r="W28" i="10"/>
  <c r="V28" i="10"/>
  <c r="X27" i="10"/>
  <c r="W27" i="10"/>
  <c r="V27" i="10"/>
  <c r="W25" i="10"/>
  <c r="V25" i="10"/>
  <c r="W24" i="10"/>
  <c r="V24" i="10"/>
  <c r="X23" i="10"/>
  <c r="W23" i="10"/>
  <c r="V23" i="10"/>
  <c r="X22" i="10"/>
  <c r="W22" i="10"/>
  <c r="V22" i="10"/>
  <c r="X20" i="10"/>
  <c r="X19" i="10"/>
  <c r="X17" i="10"/>
  <c r="X16" i="10"/>
  <c r="W16" i="10"/>
  <c r="V16" i="10"/>
  <c r="X15" i="10"/>
  <c r="V15" i="10"/>
  <c r="X14" i="10"/>
  <c r="W14" i="10"/>
  <c r="V14" i="10"/>
  <c r="X13" i="10"/>
  <c r="W13" i="10"/>
  <c r="V13" i="10"/>
  <c r="X11" i="10"/>
  <c r="W11" i="10"/>
  <c r="X10" i="10"/>
  <c r="W10" i="10"/>
  <c r="V10" i="10"/>
  <c r="X9" i="10"/>
  <c r="W9" i="10"/>
  <c r="V9" i="10"/>
  <c r="X8" i="10"/>
  <c r="W8" i="10"/>
  <c r="V8" i="10"/>
  <c r="V7" i="10"/>
  <c r="X6" i="10"/>
  <c r="W6" i="10"/>
  <c r="V6" i="10"/>
  <c r="P38" i="10"/>
  <c r="O38" i="10"/>
  <c r="S36" i="10"/>
  <c r="R36" i="10"/>
  <c r="Q36" i="10"/>
  <c r="S35" i="10"/>
  <c r="R35" i="10"/>
  <c r="Q35" i="10"/>
  <c r="S34" i="10"/>
  <c r="R34" i="10"/>
  <c r="Q34" i="10"/>
  <c r="S33" i="10"/>
  <c r="R33" i="10"/>
  <c r="Q33" i="10"/>
  <c r="Q32" i="10"/>
  <c r="S31" i="10"/>
  <c r="R31" i="10"/>
  <c r="Q31" i="10"/>
  <c r="S30" i="10"/>
  <c r="R30" i="10"/>
  <c r="Q30" i="10"/>
  <c r="S29" i="10"/>
  <c r="R29" i="10"/>
  <c r="Q29" i="10"/>
  <c r="S28" i="10"/>
  <c r="R28" i="10"/>
  <c r="Q28" i="10"/>
  <c r="S27" i="10"/>
  <c r="R27" i="10"/>
  <c r="Q27" i="10"/>
  <c r="S25" i="10"/>
  <c r="R25" i="10"/>
  <c r="Q25" i="10"/>
  <c r="S24" i="10"/>
  <c r="R24" i="10"/>
  <c r="Q24" i="10"/>
  <c r="S23" i="10"/>
  <c r="R23" i="10"/>
  <c r="Q23" i="10"/>
  <c r="S22" i="10"/>
  <c r="R22" i="10"/>
  <c r="Q22" i="10"/>
  <c r="P21" i="10"/>
  <c r="O21" i="10"/>
  <c r="S20" i="10"/>
  <c r="S19" i="10"/>
  <c r="S18" i="10"/>
  <c r="S17" i="10"/>
  <c r="S16" i="10"/>
  <c r="R16" i="10"/>
  <c r="Q16" i="10"/>
  <c r="S15" i="10"/>
  <c r="Q15" i="10"/>
  <c r="S14" i="10"/>
  <c r="R14" i="10"/>
  <c r="Q14" i="10"/>
  <c r="S13" i="10"/>
  <c r="R13" i="10"/>
  <c r="Q13" i="10"/>
  <c r="P12" i="10"/>
  <c r="O12" i="10"/>
  <c r="S11" i="10"/>
  <c r="R11" i="10"/>
  <c r="S10" i="10"/>
  <c r="R10" i="10"/>
  <c r="Q10" i="10"/>
  <c r="S9" i="10"/>
  <c r="R9" i="10"/>
  <c r="Q9" i="10"/>
  <c r="S8" i="10"/>
  <c r="R8" i="10"/>
  <c r="Q8" i="10"/>
  <c r="Q7" i="10"/>
  <c r="S6" i="10"/>
  <c r="R6" i="10"/>
  <c r="Q6" i="10"/>
  <c r="P5" i="10"/>
  <c r="O5" i="10"/>
  <c r="L15" i="10"/>
  <c r="N19" i="10"/>
  <c r="K21" i="10"/>
  <c r="G18" i="10"/>
  <c r="N29" i="10"/>
  <c r="N30" i="10"/>
  <c r="N31" i="10"/>
  <c r="N33" i="10"/>
  <c r="N34" i="10"/>
  <c r="N35" i="10"/>
  <c r="N36" i="10"/>
  <c r="N28" i="10"/>
  <c r="N27" i="10"/>
  <c r="M29" i="10"/>
  <c r="M30" i="10"/>
  <c r="M31" i="10"/>
  <c r="M33" i="10"/>
  <c r="M34" i="10"/>
  <c r="M35" i="10"/>
  <c r="M36" i="10"/>
  <c r="M28" i="10"/>
  <c r="M27" i="10"/>
  <c r="N6" i="10"/>
  <c r="N8" i="10"/>
  <c r="N9" i="10"/>
  <c r="N10" i="10"/>
  <c r="N11" i="10"/>
  <c r="N13" i="10"/>
  <c r="N14" i="10"/>
  <c r="N15" i="10"/>
  <c r="N16" i="10"/>
  <c r="N17" i="10"/>
  <c r="N18" i="10"/>
  <c r="N20" i="10"/>
  <c r="N22" i="10"/>
  <c r="N23" i="10"/>
  <c r="N24" i="10"/>
  <c r="N25" i="10"/>
  <c r="M6" i="10"/>
  <c r="M8" i="10"/>
  <c r="M9" i="10"/>
  <c r="M10" i="10"/>
  <c r="M11" i="10"/>
  <c r="M13" i="10"/>
  <c r="M14" i="10"/>
  <c r="M16" i="10"/>
  <c r="M22" i="10"/>
  <c r="M23" i="10"/>
  <c r="M24" i="10"/>
  <c r="M25" i="10"/>
  <c r="L32" i="10"/>
  <c r="L7" i="10"/>
  <c r="K38" i="10"/>
  <c r="J38" i="10"/>
  <c r="K5" i="10"/>
  <c r="L36" i="10"/>
  <c r="L35" i="10"/>
  <c r="L34" i="10"/>
  <c r="L33" i="10"/>
  <c r="L31" i="10"/>
  <c r="L30" i="10"/>
  <c r="L29" i="10"/>
  <c r="L28" i="10"/>
  <c r="L27" i="10"/>
  <c r="L25" i="10"/>
  <c r="L24" i="10"/>
  <c r="L23" i="10"/>
  <c r="L22" i="10"/>
  <c r="J21" i="10"/>
  <c r="L16" i="10"/>
  <c r="L14" i="10"/>
  <c r="L13" i="10"/>
  <c r="K12" i="10"/>
  <c r="J12" i="10"/>
  <c r="M12" i="10" s="1"/>
  <c r="L10" i="10"/>
  <c r="L9" i="10"/>
  <c r="L8" i="10"/>
  <c r="L6" i="10"/>
  <c r="J5" i="10"/>
  <c r="G8" i="10"/>
  <c r="H17" i="10"/>
  <c r="C21" i="10"/>
  <c r="D21" i="10" s="1"/>
  <c r="B21" i="10"/>
  <c r="F21" i="10"/>
  <c r="E21" i="10"/>
  <c r="G25" i="10"/>
  <c r="G24" i="10"/>
  <c r="F5" i="10"/>
  <c r="E5" i="10"/>
  <c r="C5" i="10"/>
  <c r="B5" i="10"/>
  <c r="D17" i="10"/>
  <c r="F38" i="10"/>
  <c r="E38" i="10"/>
  <c r="G31" i="10"/>
  <c r="H31" i="10"/>
  <c r="I31" i="10"/>
  <c r="D31" i="10"/>
  <c r="C38" i="10"/>
  <c r="B38" i="10"/>
  <c r="D10" i="10"/>
  <c r="D15" i="10"/>
  <c r="H15" i="10"/>
  <c r="I15" i="10"/>
  <c r="I17" i="10"/>
  <c r="D36" i="10"/>
  <c r="G34" i="10"/>
  <c r="G35" i="10"/>
  <c r="G36" i="10"/>
  <c r="H36" i="10"/>
  <c r="I36" i="10"/>
  <c r="G33" i="10"/>
  <c r="G13" i="10"/>
  <c r="H13" i="10"/>
  <c r="I13" i="10"/>
  <c r="G14" i="10"/>
  <c r="H14" i="10"/>
  <c r="I14" i="10"/>
  <c r="G16" i="10"/>
  <c r="H16" i="10"/>
  <c r="I16" i="10"/>
  <c r="I20" i="10"/>
  <c r="G22" i="10"/>
  <c r="H22" i="10"/>
  <c r="I22" i="10"/>
  <c r="G23" i="10"/>
  <c r="H23" i="10"/>
  <c r="I23" i="10"/>
  <c r="G10" i="10"/>
  <c r="H10" i="10"/>
  <c r="I10" i="10"/>
  <c r="I11" i="10"/>
  <c r="I35" i="10"/>
  <c r="E12" i="10"/>
  <c r="G30" i="10"/>
  <c r="H34" i="10"/>
  <c r="H33" i="10"/>
  <c r="H28" i="10"/>
  <c r="D13" i="10"/>
  <c r="H35" i="10"/>
  <c r="I28" i="10"/>
  <c r="I27" i="10"/>
  <c r="C12" i="10"/>
  <c r="I6" i="10"/>
  <c r="B12" i="10"/>
  <c r="H27" i="10"/>
  <c r="H9" i="10"/>
  <c r="H6" i="10"/>
  <c r="G28" i="10"/>
  <c r="I9" i="10"/>
  <c r="G27" i="10"/>
  <c r="G9" i="10"/>
  <c r="G6" i="10"/>
  <c r="D27" i="10"/>
  <c r="D22" i="10"/>
  <c r="D16" i="10"/>
  <c r="D14" i="10"/>
  <c r="D9" i="10"/>
  <c r="D28" i="10"/>
  <c r="D23" i="10"/>
  <c r="D6" i="10"/>
  <c r="H29" i="10"/>
  <c r="D29" i="10"/>
  <c r="D30" i="10"/>
  <c r="I30" i="10"/>
  <c r="H30" i="10"/>
  <c r="D33" i="10"/>
  <c r="D34" i="10"/>
  <c r="G29" i="10"/>
  <c r="I34" i="10"/>
  <c r="I29" i="10"/>
  <c r="I33" i="10"/>
  <c r="D35" i="10"/>
  <c r="F12" i="10"/>
  <c r="G12" i="10" s="1"/>
  <c r="M38" i="10" l="1"/>
  <c r="H38" i="10"/>
  <c r="K4" i="10"/>
  <c r="K3" i="10" s="1"/>
  <c r="K39" i="10" s="1"/>
  <c r="W12" i="10"/>
  <c r="Y39" i="10"/>
  <c r="L5" i="10"/>
  <c r="B4" i="10"/>
  <c r="B3" i="10" s="1"/>
  <c r="B39" i="10" s="1"/>
  <c r="M5" i="10"/>
  <c r="N5" i="10"/>
  <c r="Z5" i="10"/>
  <c r="G38" i="10"/>
  <c r="I5" i="10"/>
  <c r="W5" i="10"/>
  <c r="E4" i="10"/>
  <c r="H4" i="10" s="1"/>
  <c r="H21" i="10"/>
  <c r="N12" i="10"/>
  <c r="L38" i="10"/>
  <c r="S21" i="10"/>
  <c r="V38" i="10"/>
  <c r="X5" i="10"/>
  <c r="M21" i="10"/>
  <c r="D12" i="10"/>
  <c r="I38" i="10"/>
  <c r="X12" i="10"/>
  <c r="D5" i="10"/>
  <c r="J4" i="10"/>
  <c r="M4" i="10" s="1"/>
  <c r="T39" i="10"/>
  <c r="V21" i="10"/>
  <c r="N38" i="10"/>
  <c r="L12" i="10"/>
  <c r="H12" i="10"/>
  <c r="F4" i="10"/>
  <c r="N4" i="10" s="1"/>
  <c r="G21" i="10"/>
  <c r="R5" i="10"/>
  <c r="X21" i="10"/>
  <c r="L21" i="10"/>
  <c r="N21" i="10"/>
  <c r="S5" i="10"/>
  <c r="R12" i="10"/>
  <c r="S38" i="10"/>
  <c r="V12" i="10"/>
  <c r="X38" i="10"/>
  <c r="S12" i="10"/>
  <c r="R21" i="10"/>
  <c r="V5" i="10"/>
  <c r="W21" i="10"/>
  <c r="W38" i="10"/>
  <c r="Q38" i="10"/>
  <c r="R38" i="10"/>
  <c r="Q5" i="10"/>
  <c r="Q12" i="10"/>
  <c r="Q21" i="10"/>
  <c r="O4" i="10"/>
  <c r="W4" i="10" s="1"/>
  <c r="P4" i="10"/>
  <c r="F3" i="10"/>
  <c r="G5" i="10"/>
  <c r="C4" i="10"/>
  <c r="I12" i="10"/>
  <c r="H5" i="10"/>
  <c r="D38" i="10"/>
  <c r="I21" i="10"/>
  <c r="AB39" i="10" l="1"/>
  <c r="J3" i="10"/>
  <c r="L3" i="10" s="1"/>
  <c r="I4" i="10"/>
  <c r="E3" i="10"/>
  <c r="E39" i="10" s="1"/>
  <c r="H39" i="10" s="1"/>
  <c r="G4" i="10"/>
  <c r="Z4" i="10"/>
  <c r="L4" i="10"/>
  <c r="V4" i="10"/>
  <c r="X4" i="10"/>
  <c r="R4" i="10"/>
  <c r="O3" i="10"/>
  <c r="S4" i="10"/>
  <c r="P3" i="10"/>
  <c r="P39" i="10" s="1"/>
  <c r="Q4" i="10"/>
  <c r="J39" i="10"/>
  <c r="C3" i="10"/>
  <c r="I3" i="10" s="1"/>
  <c r="D4" i="10"/>
  <c r="F39" i="10"/>
  <c r="N3" i="10"/>
  <c r="G3" i="10" l="1"/>
  <c r="H3" i="10"/>
  <c r="M3" i="10"/>
  <c r="Z3" i="10"/>
  <c r="X3" i="10"/>
  <c r="U39" i="10"/>
  <c r="S39" i="10"/>
  <c r="R3" i="10"/>
  <c r="O39" i="10"/>
  <c r="V3" i="10"/>
  <c r="W3" i="10"/>
  <c r="Q3" i="10"/>
  <c r="S3" i="10"/>
  <c r="L39" i="10"/>
  <c r="M39" i="10"/>
  <c r="G39" i="10"/>
  <c r="N39" i="10"/>
  <c r="D3" i="10"/>
  <c r="C39" i="10"/>
  <c r="D39" i="10" s="1"/>
  <c r="AC3" i="10" l="1"/>
  <c r="Z39" i="10"/>
  <c r="I39" i="10"/>
  <c r="X39" i="10"/>
  <c r="V39" i="10"/>
  <c r="R39" i="10"/>
  <c r="W39" i="10"/>
  <c r="Q39" i="10"/>
  <c r="AA39" i="10" l="1"/>
  <c r="AC39" i="10"/>
</calcChain>
</file>

<file path=xl/sharedStrings.xml><?xml version="1.0" encoding="utf-8"?>
<sst xmlns="http://schemas.openxmlformats.org/spreadsheetml/2006/main" count="74" uniqueCount="60">
  <si>
    <t>Наименование  показателя</t>
  </si>
  <si>
    <t>Доходы всего</t>
  </si>
  <si>
    <t xml:space="preserve">   в том числе собственные доходы</t>
  </si>
  <si>
    <t>план</t>
  </si>
  <si>
    <t>% исполнения</t>
  </si>
  <si>
    <t xml:space="preserve">      Налоговые доходы</t>
  </si>
  <si>
    <t xml:space="preserve">         налог на доходы физических лиц</t>
  </si>
  <si>
    <t xml:space="preserve">         задолженность прошлых лет</t>
  </si>
  <si>
    <t xml:space="preserve">      Неналоговые доходы</t>
  </si>
  <si>
    <t xml:space="preserve">         арендная плата за землю</t>
  </si>
  <si>
    <t xml:space="preserve">         доходы от реализации имущества, находящегося в муниципальной собственности</t>
  </si>
  <si>
    <t xml:space="preserve">         штрафные санкции</t>
  </si>
  <si>
    <t xml:space="preserve">         прочие неналоговые доходы</t>
  </si>
  <si>
    <t xml:space="preserve">      Дотации</t>
  </si>
  <si>
    <t xml:space="preserve">      Субсидии</t>
  </si>
  <si>
    <t xml:space="preserve">   в том числе безвозмездные поступления</t>
  </si>
  <si>
    <t>Национальная безопасность и правоохранительная деятельность (03 00)</t>
  </si>
  <si>
    <t>Национальная экономика (04 00)</t>
  </si>
  <si>
    <t>Жилищно-комм. хозяйство (05 00)</t>
  </si>
  <si>
    <t>Социальная политика (10 00)</t>
  </si>
  <si>
    <t xml:space="preserve">         возврат субсидий и субвенций прошлых лет</t>
  </si>
  <si>
    <t>Культура, кинематография (08 00)</t>
  </si>
  <si>
    <t>Физическая культура и спорт (11 00)</t>
  </si>
  <si>
    <t>Средства массовой информации (12 00)</t>
  </si>
  <si>
    <t>Расходы в соответствии с разделами классификации расходов бюджетов Российской Федерации</t>
  </si>
  <si>
    <t>2012 год</t>
  </si>
  <si>
    <t xml:space="preserve">         аренда мун.имущества</t>
  </si>
  <si>
    <t>ИТОГО РАСХОДОВ</t>
  </si>
  <si>
    <t>с 01 на 10</t>
  </si>
  <si>
    <t>с 01 на 03</t>
  </si>
  <si>
    <t>Результат исполнения бюджета                     (профицит '+', дефицит '-')</t>
  </si>
  <si>
    <t xml:space="preserve">         налог на имущество физических лиц</t>
  </si>
  <si>
    <t xml:space="preserve">         земельный налог</t>
  </si>
  <si>
    <t xml:space="preserve">         доходы от продажи земельных участков, находящихся в муниципальной собственности</t>
  </si>
  <si>
    <t xml:space="preserve">         доходы от компенсации затрат  бюджета</t>
  </si>
  <si>
    <t>2013 год</t>
  </si>
  <si>
    <t>2013/2012 (план)</t>
  </si>
  <si>
    <t>2013/2012 (факт)</t>
  </si>
  <si>
    <t>Общегосударственные вопросы (01 00)</t>
  </si>
  <si>
    <t xml:space="preserve">         налог на совокупный доход</t>
  </si>
  <si>
    <t xml:space="preserve">      Субвенции</t>
  </si>
  <si>
    <t xml:space="preserve">      Иные межбюджетные трансферты</t>
  </si>
  <si>
    <t>2014 год</t>
  </si>
  <si>
    <t>2014/2013 (план)</t>
  </si>
  <si>
    <t>2014/2013 (факт)</t>
  </si>
  <si>
    <t xml:space="preserve">         акцизы</t>
  </si>
  <si>
    <t>Охрана окружающей среды (06 00)</t>
  </si>
  <si>
    <t xml:space="preserve">факт                                 (9 месяцев)                      </t>
  </si>
  <si>
    <t xml:space="preserve">факт                                   (9 месяцев)                   </t>
  </si>
  <si>
    <t>2015 год</t>
  </si>
  <si>
    <t>2016 год</t>
  </si>
  <si>
    <t>2016/2015 (план)</t>
  </si>
  <si>
    <t>2016/2015 (факт)</t>
  </si>
  <si>
    <t>2015/2014 (план)</t>
  </si>
  <si>
    <t>2015/5201(факт)</t>
  </si>
  <si>
    <t>2017 год</t>
  </si>
  <si>
    <t xml:space="preserve"> </t>
  </si>
  <si>
    <t>2017/2016 (план)</t>
  </si>
  <si>
    <t>2017/2016 (факт)</t>
  </si>
  <si>
    <t>Обслуживание государственного и муниципального долга (13 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</si>
</sst>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#,##0.0"/>
  </numFmts>
  <fonts count="16" x14ac:knownFonts="1">
    <font>
      <sz val="8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b/>
      <u/>
      <sz val="8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u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</font>
    <font>
      <sz val="8"/>
      <color rgb="FFFF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CFFDC"/>
        <bgColor indexed="64"/>
      </patternFill>
    </fill>
    <fill>
      <patternFill patternType="solid">
        <fgColor theme="2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2" fillId="0" borderId="1">
      <alignment horizontal="right" shrinkToFit="1"/>
    </xf>
    <xf numFmtId="0" fontId="14" fillId="0" borderId="0"/>
    <xf numFmtId="4" fontId="12" fillId="0" borderId="34">
      <alignment horizontal="right" shrinkToFit="1"/>
    </xf>
    <xf numFmtId="4" fontId="12" fillId="0" borderId="34">
      <alignment horizontal="right" wrapText="1"/>
    </xf>
  </cellStyleXfs>
  <cellXfs count="120">
    <xf numFmtId="0" fontId="0" fillId="0" borderId="0" xfId="0"/>
    <xf numFmtId="0" fontId="1" fillId="0" borderId="0" xfId="0" applyFont="1"/>
    <xf numFmtId="0" fontId="4" fillId="0" borderId="0" xfId="0" applyFont="1" applyAlignment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/>
    <xf numFmtId="0" fontId="1" fillId="0" borderId="0" xfId="0" applyFont="1" applyAlignment="1"/>
    <xf numFmtId="0" fontId="13" fillId="0" borderId="0" xfId="0" applyFont="1"/>
    <xf numFmtId="0" fontId="10" fillId="5" borderId="2" xfId="0" applyFont="1" applyFill="1" applyBorder="1" applyAlignment="1">
      <alignment wrapText="1"/>
    </xf>
    <xf numFmtId="164" fontId="10" fillId="3" borderId="1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10" fillId="3" borderId="4" xfId="0" applyNumberFormat="1" applyFont="1" applyFill="1" applyBorder="1" applyAlignment="1">
      <alignment horizontal="center" vertical="center" wrapText="1"/>
    </xf>
    <xf numFmtId="4" fontId="10" fillId="2" borderId="10" xfId="0" applyNumberFormat="1" applyFont="1" applyFill="1" applyBorder="1"/>
    <xf numFmtId="165" fontId="10" fillId="2" borderId="19" xfId="0" applyNumberFormat="1" applyFont="1" applyFill="1" applyBorder="1"/>
    <xf numFmtId="164" fontId="10" fillId="3" borderId="22" xfId="0" applyNumberFormat="1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right" shrinkToFit="1"/>
    </xf>
    <xf numFmtId="165" fontId="10" fillId="0" borderId="9" xfId="0" applyNumberFormat="1" applyFont="1" applyFill="1" applyBorder="1" applyAlignment="1">
      <alignment horizontal="right" shrinkToFi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9" fillId="3" borderId="10" xfId="0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/>
    </xf>
    <xf numFmtId="165" fontId="1" fillId="0" borderId="0" xfId="0" applyNumberFormat="1" applyFont="1"/>
    <xf numFmtId="0" fontId="3" fillId="5" borderId="28" xfId="0" applyFont="1" applyFill="1" applyBorder="1" applyAlignment="1">
      <alignment wrapText="1"/>
    </xf>
    <xf numFmtId="165" fontId="2" fillId="2" borderId="32" xfId="0" applyNumberFormat="1" applyFont="1" applyFill="1" applyBorder="1"/>
    <xf numFmtId="4" fontId="2" fillId="2" borderId="24" xfId="0" applyNumberFormat="1" applyFont="1" applyFill="1" applyBorder="1"/>
    <xf numFmtId="164" fontId="2" fillId="3" borderId="31" xfId="0" applyNumberFormat="1" applyFont="1" applyFill="1" applyBorder="1" applyAlignment="1">
      <alignment horizontal="center" vertical="center" wrapText="1"/>
    </xf>
    <xf numFmtId="165" fontId="2" fillId="0" borderId="33" xfId="0" applyNumberFormat="1" applyFont="1" applyFill="1" applyBorder="1" applyAlignment="1">
      <alignment horizontal="right" shrinkToFit="1"/>
    </xf>
    <xf numFmtId="165" fontId="2" fillId="0" borderId="24" xfId="0" applyNumberFormat="1" applyFont="1" applyFill="1" applyBorder="1" applyAlignment="1">
      <alignment horizontal="right" shrinkToFit="1"/>
    </xf>
    <xf numFmtId="164" fontId="2" fillId="3" borderId="24" xfId="0" applyNumberFormat="1" applyFont="1" applyFill="1" applyBorder="1" applyAlignment="1">
      <alignment horizontal="center" vertical="center" wrapText="1"/>
    </xf>
    <xf numFmtId="164" fontId="2" fillId="3" borderId="25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2" fillId="0" borderId="2" xfId="0" applyFont="1" applyBorder="1"/>
    <xf numFmtId="0" fontId="9" fillId="0" borderId="3" xfId="0" applyFont="1" applyBorder="1" applyAlignment="1">
      <alignment horizontal="center" vertical="center" wrapText="1"/>
    </xf>
    <xf numFmtId="0" fontId="1" fillId="5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3" fillId="5" borderId="2" xfId="0" applyFont="1" applyFill="1" applyBorder="1" applyAlignment="1">
      <alignment wrapText="1"/>
    </xf>
    <xf numFmtId="164" fontId="1" fillId="3" borderId="4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8" fillId="3" borderId="9" xfId="0" applyNumberFormat="1" applyFont="1" applyFill="1" applyBorder="1" applyAlignment="1">
      <alignment horizontal="center" vertical="center"/>
    </xf>
    <xf numFmtId="165" fontId="8" fillId="3" borderId="10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 wrapText="1"/>
    </xf>
    <xf numFmtId="165" fontId="2" fillId="3" borderId="9" xfId="0" applyNumberFormat="1" applyFont="1" applyFill="1" applyBorder="1" applyAlignment="1">
      <alignment horizontal="center" vertical="center"/>
    </xf>
    <xf numFmtId="165" fontId="2" fillId="3" borderId="10" xfId="0" applyNumberFormat="1" applyFont="1" applyFill="1" applyBorder="1" applyAlignment="1">
      <alignment horizontal="center" vertical="center"/>
    </xf>
    <xf numFmtId="164" fontId="1" fillId="3" borderId="10" xfId="0" applyNumberFormat="1" applyFont="1" applyFill="1" applyBorder="1" applyAlignment="1">
      <alignment horizontal="center" vertical="center" wrapText="1"/>
    </xf>
    <xf numFmtId="165" fontId="1" fillId="0" borderId="9" xfId="0" applyNumberFormat="1" applyFont="1" applyBorder="1" applyAlignment="1"/>
    <xf numFmtId="165" fontId="9" fillId="0" borderId="12" xfId="0" applyNumberFormat="1" applyFont="1" applyFill="1" applyBorder="1" applyAlignment="1">
      <alignment horizontal="center" vertical="center"/>
    </xf>
    <xf numFmtId="164" fontId="9" fillId="3" borderId="12" xfId="0" applyNumberFormat="1" applyFont="1" applyFill="1" applyBorder="1" applyAlignment="1">
      <alignment horizontal="center" vertical="center" wrapText="1"/>
    </xf>
    <xf numFmtId="164" fontId="9" fillId="3" borderId="13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/>
    <xf numFmtId="4" fontId="9" fillId="0" borderId="12" xfId="0" applyNumberFormat="1" applyFont="1" applyFill="1" applyBorder="1" applyAlignment="1">
      <alignment horizontal="center" vertical="center"/>
    </xf>
    <xf numFmtId="165" fontId="1" fillId="5" borderId="10" xfId="0" applyNumberFormat="1" applyFont="1" applyFill="1" applyBorder="1"/>
    <xf numFmtId="165" fontId="1" fillId="0" borderId="9" xfId="0" applyNumberFormat="1" applyFont="1" applyBorder="1" applyAlignment="1">
      <alignment horizontal="right" shrinkToFit="1"/>
    </xf>
    <xf numFmtId="165" fontId="1" fillId="0" borderId="10" xfId="0" applyNumberFormat="1" applyFont="1" applyFill="1" applyBorder="1" applyAlignment="1"/>
    <xf numFmtId="165" fontId="1" fillId="0" borderId="10" xfId="0" applyNumberFormat="1" applyFont="1" applyBorder="1" applyAlignment="1">
      <alignment horizontal="right" shrinkToFit="1"/>
    </xf>
    <xf numFmtId="165" fontId="1" fillId="0" borderId="1" xfId="0" applyNumberFormat="1" applyFont="1" applyBorder="1" applyAlignment="1">
      <alignment horizontal="right" shrinkToFit="1"/>
    </xf>
    <xf numFmtId="165" fontId="1" fillId="0" borderId="9" xfId="0" applyNumberFormat="1" applyFont="1" applyBorder="1"/>
    <xf numFmtId="165" fontId="1" fillId="0" borderId="10" xfId="0" applyNumberFormat="1" applyFont="1" applyBorder="1" applyAlignment="1"/>
    <xf numFmtId="165" fontId="1" fillId="0" borderId="10" xfId="0" applyNumberFormat="1" applyFont="1" applyBorder="1"/>
    <xf numFmtId="165" fontId="9" fillId="0" borderId="14" xfId="0" applyNumberFormat="1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horizontal="left" vertical="center" wrapText="1"/>
    </xf>
    <xf numFmtId="165" fontId="2" fillId="6" borderId="16" xfId="0" applyNumberFormat="1" applyFont="1" applyFill="1" applyBorder="1" applyAlignment="1">
      <alignment horizontal="center" vertical="center"/>
    </xf>
    <xf numFmtId="165" fontId="2" fillId="6" borderId="11" xfId="0" applyNumberFormat="1" applyFont="1" applyFill="1" applyBorder="1" applyAlignment="1">
      <alignment horizontal="center" vertical="center"/>
    </xf>
    <xf numFmtId="164" fontId="2" fillId="6" borderId="8" xfId="0" applyNumberFormat="1" applyFont="1" applyFill="1" applyBorder="1" applyAlignment="1">
      <alignment horizontal="center" vertical="center" wrapText="1"/>
    </xf>
    <xf numFmtId="165" fontId="2" fillId="6" borderId="17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 wrapText="1"/>
    </xf>
    <xf numFmtId="164" fontId="2" fillId="6" borderId="18" xfId="0" applyNumberFormat="1" applyFont="1" applyFill="1" applyBorder="1" applyAlignment="1">
      <alignment horizontal="center" vertical="center" wrapText="1"/>
    </xf>
    <xf numFmtId="165" fontId="3" fillId="4" borderId="6" xfId="0" applyNumberFormat="1" applyFont="1" applyFill="1" applyBorder="1" applyAlignment="1">
      <alignment horizontal="center" vertical="center"/>
    </xf>
    <xf numFmtId="4" fontId="3" fillId="4" borderId="6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 wrapText="1"/>
    </xf>
    <xf numFmtId="165" fontId="2" fillId="2" borderId="19" xfId="0" applyNumberFormat="1" applyFont="1" applyFill="1" applyBorder="1"/>
    <xf numFmtId="165" fontId="3" fillId="4" borderId="20" xfId="0" applyNumberFormat="1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left" vertical="center" wrapText="1"/>
    </xf>
    <xf numFmtId="164" fontId="2" fillId="3" borderId="22" xfId="0" applyNumberFormat="1" applyFont="1" applyFill="1" applyBorder="1" applyAlignment="1">
      <alignment horizontal="center" vertical="center" wrapText="1"/>
    </xf>
    <xf numFmtId="164" fontId="3" fillId="4" borderId="23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right" shrinkToFit="1"/>
    </xf>
    <xf numFmtId="165" fontId="2" fillId="0" borderId="9" xfId="0" applyNumberFormat="1" applyFont="1" applyFill="1" applyBorder="1" applyAlignment="1">
      <alignment horizontal="right" shrinkToFit="1"/>
    </xf>
    <xf numFmtId="165" fontId="3" fillId="4" borderId="5" xfId="0" applyNumberFormat="1" applyFont="1" applyFill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 wrapText="1"/>
    </xf>
    <xf numFmtId="165" fontId="1" fillId="5" borderId="24" xfId="0" applyNumberFormat="1" applyFont="1" applyFill="1" applyBorder="1"/>
    <xf numFmtId="164" fontId="1" fillId="3" borderId="25" xfId="0" applyNumberFormat="1" applyFont="1" applyFill="1" applyBorder="1" applyAlignment="1">
      <alignment horizontal="center" vertical="center" wrapText="1"/>
    </xf>
    <xf numFmtId="165" fontId="1" fillId="0" borderId="26" xfId="0" applyNumberFormat="1" applyFont="1" applyBorder="1" applyAlignment="1">
      <alignment horizontal="right" shrinkToFit="1"/>
    </xf>
    <xf numFmtId="164" fontId="1" fillId="3" borderId="24" xfId="0" applyNumberFormat="1" applyFont="1" applyFill="1" applyBorder="1" applyAlignment="1">
      <alignment horizontal="center" vertical="center" wrapText="1"/>
    </xf>
    <xf numFmtId="165" fontId="1" fillId="5" borderId="19" xfId="0" applyNumberFormat="1" applyFont="1" applyFill="1" applyBorder="1"/>
    <xf numFmtId="165" fontId="1" fillId="0" borderId="27" xfId="0" applyNumberFormat="1" applyFont="1" applyBorder="1" applyAlignment="1">
      <alignment horizontal="right" shrinkToFit="1"/>
    </xf>
    <xf numFmtId="0" fontId="1" fillId="5" borderId="28" xfId="0" applyFont="1" applyFill="1" applyBorder="1" applyAlignment="1">
      <alignment wrapText="1"/>
    </xf>
    <xf numFmtId="0" fontId="3" fillId="5" borderId="29" xfId="0" applyFont="1" applyFill="1" applyBorder="1" applyAlignment="1">
      <alignment wrapText="1"/>
    </xf>
    <xf numFmtId="165" fontId="2" fillId="2" borderId="27" xfId="0" applyNumberFormat="1" applyFont="1" applyFill="1" applyBorder="1"/>
    <xf numFmtId="4" fontId="2" fillId="2" borderId="1" xfId="0" applyNumberFormat="1" applyFont="1" applyFill="1" applyBorder="1"/>
    <xf numFmtId="164" fontId="2" fillId="3" borderId="30" xfId="0" applyNumberFormat="1" applyFont="1" applyFill="1" applyBorder="1" applyAlignment="1">
      <alignment horizontal="center" vertical="center" wrapText="1"/>
    </xf>
    <xf numFmtId="165" fontId="2" fillId="0" borderId="17" xfId="0" applyNumberFormat="1" applyFont="1" applyFill="1" applyBorder="1" applyAlignment="1">
      <alignment horizontal="right" shrinkToFit="1"/>
    </xf>
    <xf numFmtId="165" fontId="2" fillId="0" borderId="1" xfId="0" applyNumberFormat="1" applyFont="1" applyFill="1" applyBorder="1" applyAlignment="1">
      <alignment horizontal="right" shrinkToFi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18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shrinkToFit="1"/>
    </xf>
    <xf numFmtId="165" fontId="2" fillId="0" borderId="9" xfId="0" applyNumberFormat="1" applyFont="1" applyFill="1" applyBorder="1" applyAlignment="1">
      <alignment horizontal="center" shrinkToFit="1"/>
    </xf>
    <xf numFmtId="4" fontId="3" fillId="4" borderId="5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shrinkToFit="1"/>
    </xf>
    <xf numFmtId="165" fontId="1" fillId="0" borderId="9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164" fontId="2" fillId="8" borderId="1" xfId="0" applyNumberFormat="1" applyFont="1" applyFill="1" applyBorder="1" applyAlignment="1">
      <alignment horizontal="center" vertical="center" wrapText="1"/>
    </xf>
    <xf numFmtId="164" fontId="2" fillId="8" borderId="18" xfId="0" applyNumberFormat="1" applyFont="1" applyFill="1" applyBorder="1" applyAlignment="1">
      <alignment horizontal="center" vertical="center" wrapText="1"/>
    </xf>
    <xf numFmtId="2" fontId="15" fillId="7" borderId="10" xfId="2" applyNumberFormat="1" applyFont="1" applyFill="1" applyBorder="1" applyAlignment="1">
      <alignment horizontal="center"/>
    </xf>
    <xf numFmtId="2" fontId="15" fillId="7" borderId="24" xfId="2" applyNumberFormat="1" applyFont="1" applyFill="1" applyBorder="1" applyAlignment="1">
      <alignment horizontal="center"/>
    </xf>
    <xf numFmtId="2" fontId="15" fillId="0" borderId="0" xfId="2" applyNumberFormat="1" applyFont="1" applyAlignment="1">
      <alignment horizontal="center"/>
    </xf>
    <xf numFmtId="165" fontId="10" fillId="0" borderId="9" xfId="0" applyNumberFormat="1" applyFont="1" applyFill="1" applyBorder="1" applyAlignment="1">
      <alignment horizontal="center" shrinkToFit="1"/>
    </xf>
    <xf numFmtId="165" fontId="10" fillId="0" borderId="10" xfId="0" applyNumberFormat="1" applyFont="1" applyFill="1" applyBorder="1" applyAlignment="1">
      <alignment horizontal="center" shrinkToFit="1"/>
    </xf>
  </cellXfs>
  <cellStyles count="5">
    <cellStyle name="xl52" xfId="3"/>
    <cellStyle name="xl53" xfId="1"/>
    <cellStyle name="xl88" xfId="4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6"/>
  <sheetViews>
    <sheetView tabSelected="1" zoomScale="55" zoomScaleNormal="55" workbookViewId="0">
      <pane xSplit="1" ySplit="2" topLeftCell="S3" activePane="bottomRight" state="frozen"/>
      <selection pane="topRight" activeCell="B1" sqref="B1"/>
      <selection pane="bottomLeft" activeCell="A8" sqref="A8"/>
      <selection pane="bottomRight" activeCell="Y38" sqref="Y38:AC38"/>
    </sheetView>
  </sheetViews>
  <sheetFormatPr defaultColWidth="9.33203125" defaultRowHeight="10.5" x14ac:dyDescent="0.25"/>
  <cols>
    <col min="1" max="1" width="45.77734375" style="2" customWidth="1"/>
    <col min="2" max="2" width="14.77734375" style="10" customWidth="1"/>
    <col min="3" max="3" width="13" style="10" customWidth="1"/>
    <col min="4" max="4" width="11.77734375" style="10" customWidth="1"/>
    <col min="5" max="5" width="15.44140625" style="10" customWidth="1"/>
    <col min="6" max="6" width="14.44140625" style="10" customWidth="1"/>
    <col min="7" max="7" width="12" style="10" customWidth="1"/>
    <col min="8" max="8" width="11.77734375" style="10" customWidth="1"/>
    <col min="9" max="9" width="10.109375" style="10" customWidth="1"/>
    <col min="10" max="10" width="15.44140625" style="10" customWidth="1"/>
    <col min="11" max="11" width="14.44140625" style="10" customWidth="1"/>
    <col min="12" max="12" width="12" style="10" customWidth="1"/>
    <col min="13" max="13" width="11.77734375" style="10" customWidth="1"/>
    <col min="14" max="14" width="13.44140625" style="10" customWidth="1"/>
    <col min="15" max="15" width="14.6640625" style="1" customWidth="1"/>
    <col min="16" max="16" width="15" style="1" customWidth="1"/>
    <col min="17" max="17" width="9.33203125" style="1" customWidth="1"/>
    <col min="18" max="19" width="9.77734375" style="1" bestFit="1" customWidth="1"/>
    <col min="20" max="20" width="16.109375" style="1" customWidth="1"/>
    <col min="21" max="21" width="14" style="1" customWidth="1"/>
    <col min="22" max="22" width="9.5546875" style="1" bestFit="1" customWidth="1"/>
    <col min="23" max="24" width="9.77734375" style="1" bestFit="1" customWidth="1"/>
    <col min="25" max="25" width="16.109375" style="1" customWidth="1"/>
    <col min="26" max="26" width="17.44140625" style="1" customWidth="1"/>
    <col min="27" max="27" width="9.88671875" style="1" bestFit="1" customWidth="1"/>
    <col min="28" max="29" width="9.77734375" style="1" bestFit="1" customWidth="1"/>
    <col min="30" max="16384" width="9.33203125" style="1"/>
  </cols>
  <sheetData>
    <row r="1" spans="1:29" s="3" customFormat="1" ht="11.25" customHeight="1" x14ac:dyDescent="0.25">
      <c r="A1" s="27" t="s">
        <v>0</v>
      </c>
      <c r="B1" s="25" t="s">
        <v>25</v>
      </c>
      <c r="C1" s="26"/>
      <c r="D1" s="30"/>
      <c r="E1" s="25" t="s">
        <v>35</v>
      </c>
      <c r="F1" s="26"/>
      <c r="G1" s="26"/>
      <c r="H1" s="20" t="s">
        <v>36</v>
      </c>
      <c r="I1" s="22" t="s">
        <v>37</v>
      </c>
      <c r="J1" s="25" t="s">
        <v>42</v>
      </c>
      <c r="K1" s="26"/>
      <c r="L1" s="26"/>
      <c r="M1" s="20" t="s">
        <v>43</v>
      </c>
      <c r="N1" s="22" t="s">
        <v>44</v>
      </c>
      <c r="O1" s="25" t="s">
        <v>49</v>
      </c>
      <c r="P1" s="26"/>
      <c r="Q1" s="26"/>
      <c r="R1" s="20" t="s">
        <v>53</v>
      </c>
      <c r="S1" s="22" t="s">
        <v>54</v>
      </c>
      <c r="T1" s="25" t="s">
        <v>50</v>
      </c>
      <c r="U1" s="26"/>
      <c r="V1" s="26"/>
      <c r="W1" s="20" t="s">
        <v>51</v>
      </c>
      <c r="X1" s="22" t="s">
        <v>52</v>
      </c>
      <c r="Y1" s="25" t="s">
        <v>55</v>
      </c>
      <c r="Z1" s="26"/>
      <c r="AA1" s="26"/>
      <c r="AB1" s="20" t="s">
        <v>57</v>
      </c>
      <c r="AC1" s="22" t="s">
        <v>58</v>
      </c>
    </row>
    <row r="2" spans="1:29" s="4" customFormat="1" ht="42.75" customHeight="1" thickBot="1" x14ac:dyDescent="0.25">
      <c r="A2" s="28"/>
      <c r="B2" s="47" t="s">
        <v>3</v>
      </c>
      <c r="C2" s="48" t="s">
        <v>47</v>
      </c>
      <c r="D2" s="49" t="s">
        <v>4</v>
      </c>
      <c r="E2" s="47" t="s">
        <v>3</v>
      </c>
      <c r="F2" s="48" t="s">
        <v>48</v>
      </c>
      <c r="G2" s="48" t="s">
        <v>4</v>
      </c>
      <c r="H2" s="21"/>
      <c r="I2" s="23"/>
      <c r="J2" s="47" t="s">
        <v>3</v>
      </c>
      <c r="K2" s="48" t="s">
        <v>48</v>
      </c>
      <c r="L2" s="48" t="s">
        <v>4</v>
      </c>
      <c r="M2" s="21"/>
      <c r="N2" s="23"/>
      <c r="O2" s="47" t="s">
        <v>3</v>
      </c>
      <c r="P2" s="48" t="s">
        <v>48</v>
      </c>
      <c r="Q2" s="48" t="s">
        <v>4</v>
      </c>
      <c r="R2" s="21"/>
      <c r="S2" s="23"/>
      <c r="T2" s="47" t="s">
        <v>3</v>
      </c>
      <c r="U2" s="48" t="s">
        <v>48</v>
      </c>
      <c r="V2" s="48" t="s">
        <v>4</v>
      </c>
      <c r="W2" s="21"/>
      <c r="X2" s="23"/>
      <c r="Y2" s="47" t="s">
        <v>3</v>
      </c>
      <c r="Z2" s="48" t="s">
        <v>48</v>
      </c>
      <c r="AA2" s="48" t="s">
        <v>4</v>
      </c>
      <c r="AB2" s="21"/>
      <c r="AC2" s="23"/>
    </row>
    <row r="3" spans="1:29" s="4" customFormat="1" ht="15" x14ac:dyDescent="0.2">
      <c r="A3" s="72" t="s">
        <v>1</v>
      </c>
      <c r="B3" s="73">
        <f>B4+B21</f>
        <v>120000.5</v>
      </c>
      <c r="C3" s="74">
        <f>C4+C21</f>
        <v>79885.100000000006</v>
      </c>
      <c r="D3" s="75">
        <f>C3/B3</f>
        <v>0.66570639289002964</v>
      </c>
      <c r="E3" s="76">
        <f>E4+E21</f>
        <v>268611.8</v>
      </c>
      <c r="F3" s="77">
        <f>F4+F21</f>
        <v>102672.3</v>
      </c>
      <c r="G3" s="78">
        <f t="shared" ref="G3:G12" si="0">F3/E3</f>
        <v>0.38223302178087487</v>
      </c>
      <c r="H3" s="78">
        <f t="shared" ref="H3:I6" si="1">E3/B3</f>
        <v>2.2384223399069167</v>
      </c>
      <c r="I3" s="79">
        <f t="shared" si="1"/>
        <v>1.2852496898670716</v>
      </c>
      <c r="J3" s="76">
        <f>J4+J21</f>
        <v>168359.8</v>
      </c>
      <c r="K3" s="77">
        <f>K4+K21</f>
        <v>136469.29999999999</v>
      </c>
      <c r="L3" s="78">
        <f>K3/J3</f>
        <v>0.81058126702455102</v>
      </c>
      <c r="M3" s="78">
        <f>J3/E3</f>
        <v>0.62677737910248166</v>
      </c>
      <c r="N3" s="79">
        <f>K3/F3</f>
        <v>1.3291734966490474</v>
      </c>
      <c r="O3" s="76">
        <f>O4+O21</f>
        <v>168359.8</v>
      </c>
      <c r="P3" s="77">
        <f>P4+P21</f>
        <v>136469.29999999999</v>
      </c>
      <c r="Q3" s="78">
        <f>P3/O3</f>
        <v>0.81058126702455102</v>
      </c>
      <c r="R3" s="78">
        <f>O3/J3</f>
        <v>1</v>
      </c>
      <c r="S3" s="79">
        <f>P3/K3</f>
        <v>1</v>
      </c>
      <c r="T3" s="76">
        <v>176073</v>
      </c>
      <c r="U3" s="77">
        <v>139725</v>
      </c>
      <c r="V3" s="78">
        <f>U3/T3</f>
        <v>0.79356289720740825</v>
      </c>
      <c r="W3" s="78">
        <f>T3/O3</f>
        <v>1.045813786901624</v>
      </c>
      <c r="X3" s="79">
        <f>U3/P3</f>
        <v>1.0238566476123203</v>
      </c>
      <c r="Y3" s="76">
        <f>Y4+Y21</f>
        <v>181895.1</v>
      </c>
      <c r="Z3" s="77">
        <f>Z4+Z21</f>
        <v>123198.71136000002</v>
      </c>
      <c r="AA3" s="78">
        <f>Z3/Y3</f>
        <v>0.67730637801678006</v>
      </c>
      <c r="AB3" s="78">
        <f>Y3/T3</f>
        <v>1.0330663985960369</v>
      </c>
      <c r="AC3" s="79">
        <f>Z3/U3</f>
        <v>0.88172275083199148</v>
      </c>
    </row>
    <row r="4" spans="1:29" s="5" customFormat="1" x14ac:dyDescent="0.2">
      <c r="A4" s="40" t="s">
        <v>2</v>
      </c>
      <c r="B4" s="50">
        <f>B5+B12</f>
        <v>81432.5</v>
      </c>
      <c r="C4" s="51">
        <f>C5+C12</f>
        <v>58872.600000000006</v>
      </c>
      <c r="D4" s="52">
        <f t="shared" ref="D4:D23" si="2">C4/B4</f>
        <v>0.72296196236146504</v>
      </c>
      <c r="E4" s="50">
        <f>E5+E12</f>
        <v>104699.4</v>
      </c>
      <c r="F4" s="51">
        <f>F5+F12</f>
        <v>67027</v>
      </c>
      <c r="G4" s="53">
        <f t="shared" si="0"/>
        <v>0.64018513955189815</v>
      </c>
      <c r="H4" s="53">
        <f t="shared" si="1"/>
        <v>1.2857200749086666</v>
      </c>
      <c r="I4" s="52">
        <f t="shared" si="1"/>
        <v>1.138509255578996</v>
      </c>
      <c r="J4" s="50">
        <f>J5+J12</f>
        <v>104831.79999999999</v>
      </c>
      <c r="K4" s="51">
        <f>K5+K12</f>
        <v>85906.7</v>
      </c>
      <c r="L4" s="53">
        <f t="shared" ref="L4:L9" si="3">K4/J4</f>
        <v>0.81947176333898686</v>
      </c>
      <c r="M4" s="53">
        <f>J4/E4</f>
        <v>1.0012645726718585</v>
      </c>
      <c r="N4" s="52">
        <f>K4/F4</f>
        <v>1.2816730571262327</v>
      </c>
      <c r="O4" s="50">
        <f>O5+O12</f>
        <v>104831.79999999999</v>
      </c>
      <c r="P4" s="51">
        <f>P5+P12</f>
        <v>85906.7</v>
      </c>
      <c r="Q4" s="53">
        <f t="shared" ref="Q4:Q9" si="4">P4/O4</f>
        <v>0.81947176333898686</v>
      </c>
      <c r="R4" s="53">
        <f>O4/J4</f>
        <v>1</v>
      </c>
      <c r="S4" s="52">
        <f>P4/K4</f>
        <v>1</v>
      </c>
      <c r="T4" s="50">
        <v>105069</v>
      </c>
      <c r="U4" s="51">
        <v>77768</v>
      </c>
      <c r="V4" s="53">
        <f t="shared" ref="V4:V9" si="5">U4/T4</f>
        <v>0.74016122738390966</v>
      </c>
      <c r="W4" s="53">
        <f>T4/O4</f>
        <v>1.0022626722044266</v>
      </c>
      <c r="X4" s="52">
        <f>U4/P4</f>
        <v>0.90526117287708641</v>
      </c>
      <c r="Y4" s="50">
        <f>Y5+Y12</f>
        <v>113908.8</v>
      </c>
      <c r="Z4" s="51">
        <f>Z5+Z12</f>
        <v>84234.849920000008</v>
      </c>
      <c r="AA4" s="113">
        <f t="shared" ref="AA4:AA24" si="6">Z4/Y4</f>
        <v>0.73949378731055027</v>
      </c>
      <c r="AB4" s="113">
        <f t="shared" ref="AB4:AB25" si="7">Y4/T4</f>
        <v>1.0841332838420468</v>
      </c>
      <c r="AC4" s="114">
        <f t="shared" ref="AC4:AC25" si="8">Z4/U4</f>
        <v>1.0831556671124372</v>
      </c>
    </row>
    <row r="5" spans="1:29" s="4" customFormat="1" x14ac:dyDescent="0.25">
      <c r="A5" s="41" t="s">
        <v>5</v>
      </c>
      <c r="B5" s="54">
        <f>SUM(B6:B11)</f>
        <v>42075</v>
      </c>
      <c r="C5" s="55">
        <f>SUM(C6:C11)</f>
        <v>29790.5</v>
      </c>
      <c r="D5" s="52">
        <f t="shared" si="2"/>
        <v>0.70803327391562687</v>
      </c>
      <c r="E5" s="54">
        <f>SUM(E6:E11)</f>
        <v>47488</v>
      </c>
      <c r="F5" s="55">
        <f>SUM(F6:F11)</f>
        <v>37092.499999999993</v>
      </c>
      <c r="G5" s="53">
        <f t="shared" si="0"/>
        <v>0.78109206536388121</v>
      </c>
      <c r="H5" s="53">
        <f t="shared" si="1"/>
        <v>1.1286512180629829</v>
      </c>
      <c r="I5" s="52">
        <f t="shared" si="1"/>
        <v>1.2451116966818279</v>
      </c>
      <c r="J5" s="54">
        <f>SUM(J6:J11)</f>
        <v>58744.3</v>
      </c>
      <c r="K5" s="55">
        <f>SUM(K6:K11)</f>
        <v>38416.6</v>
      </c>
      <c r="L5" s="53">
        <f t="shared" si="3"/>
        <v>0.65396302279540308</v>
      </c>
      <c r="M5" s="53">
        <f t="shared" ref="M5:M25" si="9">J5/E5</f>
        <v>1.2370346192722372</v>
      </c>
      <c r="N5" s="52">
        <f t="shared" ref="N5:N25" si="10">K5/F5</f>
        <v>1.0356972433780416</v>
      </c>
      <c r="O5" s="54">
        <f>SUM(O6:O11)</f>
        <v>58744.3</v>
      </c>
      <c r="P5" s="55">
        <f>SUM(P6:P11)</f>
        <v>38416.6</v>
      </c>
      <c r="Q5" s="53">
        <f t="shared" si="4"/>
        <v>0.65396302279540308</v>
      </c>
      <c r="R5" s="53">
        <f t="shared" ref="R5:R6" si="11">O5/J5</f>
        <v>1</v>
      </c>
      <c r="S5" s="52">
        <f t="shared" ref="S5:S6" si="12">P5/K5</f>
        <v>1</v>
      </c>
      <c r="T5" s="54">
        <v>59547</v>
      </c>
      <c r="U5" s="55">
        <v>41882</v>
      </c>
      <c r="V5" s="53">
        <f t="shared" si="5"/>
        <v>0.70334357734226749</v>
      </c>
      <c r="W5" s="53">
        <f>T5/O5</f>
        <v>1.013664304451666</v>
      </c>
      <c r="X5" s="52">
        <f>U5/P5</f>
        <v>1.0902057964525753</v>
      </c>
      <c r="Y5" s="54">
        <f>SUM(Y6:Y11)</f>
        <v>65345</v>
      </c>
      <c r="Z5" s="55">
        <f>SUM(Z6:Z11)</f>
        <v>42623.324540000001</v>
      </c>
      <c r="AA5" s="113">
        <f t="shared" si="6"/>
        <v>0.65228134578009034</v>
      </c>
      <c r="AB5" s="113">
        <f t="shared" si="7"/>
        <v>1.0973684652459401</v>
      </c>
      <c r="AC5" s="114">
        <f t="shared" si="8"/>
        <v>1.0177003137385989</v>
      </c>
    </row>
    <row r="6" spans="1:29" s="4" customFormat="1" ht="13" x14ac:dyDescent="0.3">
      <c r="A6" s="43" t="s">
        <v>6</v>
      </c>
      <c r="B6" s="63">
        <v>36480</v>
      </c>
      <c r="C6" s="63">
        <v>25890</v>
      </c>
      <c r="D6" s="46">
        <f t="shared" si="2"/>
        <v>0.70970394736842102</v>
      </c>
      <c r="E6" s="67">
        <v>37908</v>
      </c>
      <c r="F6" s="67">
        <v>30512</v>
      </c>
      <c r="G6" s="56">
        <f t="shared" si="0"/>
        <v>0.80489606415532344</v>
      </c>
      <c r="H6" s="56">
        <f t="shared" si="1"/>
        <v>1.0391447368421052</v>
      </c>
      <c r="I6" s="46">
        <f t="shared" si="1"/>
        <v>1.1785245268443414</v>
      </c>
      <c r="J6" s="67">
        <v>47060</v>
      </c>
      <c r="K6" s="67">
        <v>29793.599999999999</v>
      </c>
      <c r="L6" s="56">
        <f t="shared" si="3"/>
        <v>0.63309817254568634</v>
      </c>
      <c r="M6" s="56">
        <f t="shared" si="9"/>
        <v>1.2414266117969821</v>
      </c>
      <c r="N6" s="46">
        <f t="shared" si="10"/>
        <v>0.97645516518091235</v>
      </c>
      <c r="O6" s="67">
        <v>47060</v>
      </c>
      <c r="P6" s="67">
        <v>29793.599999999999</v>
      </c>
      <c r="Q6" s="56">
        <f t="shared" si="4"/>
        <v>0.63309817254568634</v>
      </c>
      <c r="R6" s="56">
        <f t="shared" si="11"/>
        <v>1</v>
      </c>
      <c r="S6" s="46">
        <f t="shared" si="12"/>
        <v>1</v>
      </c>
      <c r="T6" s="67">
        <v>47060</v>
      </c>
      <c r="U6" s="67">
        <v>29793.599999999999</v>
      </c>
      <c r="V6" s="56">
        <f t="shared" si="5"/>
        <v>0.63309817254568634</v>
      </c>
      <c r="W6" s="56">
        <f>T6/O6</f>
        <v>1</v>
      </c>
      <c r="X6" s="46">
        <f>U6/P6</f>
        <v>1</v>
      </c>
      <c r="Y6" s="115">
        <v>48750</v>
      </c>
      <c r="Z6" s="115">
        <v>32430.01988</v>
      </c>
      <c r="AA6" s="113">
        <f t="shared" si="6"/>
        <v>0.66523117702564105</v>
      </c>
      <c r="AB6" s="113">
        <f t="shared" si="7"/>
        <v>1.0359116022099448</v>
      </c>
      <c r="AC6" s="114">
        <f t="shared" si="8"/>
        <v>1.0884894702217927</v>
      </c>
    </row>
    <row r="7" spans="1:29" s="4" customFormat="1" ht="13" x14ac:dyDescent="0.3">
      <c r="A7" s="43" t="s">
        <v>45</v>
      </c>
      <c r="B7" s="96"/>
      <c r="C7" s="63"/>
      <c r="D7" s="46">
        <v>0</v>
      </c>
      <c r="E7" s="97"/>
      <c r="F7" s="67"/>
      <c r="G7" s="56">
        <v>0</v>
      </c>
      <c r="H7" s="56">
        <v>0</v>
      </c>
      <c r="I7" s="46">
        <v>0</v>
      </c>
      <c r="J7" s="97">
        <v>1670.3</v>
      </c>
      <c r="K7" s="67">
        <v>1103.2</v>
      </c>
      <c r="L7" s="56">
        <f t="shared" si="3"/>
        <v>0.66048015326588039</v>
      </c>
      <c r="M7" s="56">
        <v>0</v>
      </c>
      <c r="N7" s="46">
        <v>0</v>
      </c>
      <c r="O7" s="97">
        <v>1670.3</v>
      </c>
      <c r="P7" s="67">
        <v>1103.2</v>
      </c>
      <c r="Q7" s="56">
        <f t="shared" si="4"/>
        <v>0.66048015326588039</v>
      </c>
      <c r="R7" s="56">
        <v>0</v>
      </c>
      <c r="S7" s="46">
        <v>0</v>
      </c>
      <c r="T7" s="97">
        <v>1670.3</v>
      </c>
      <c r="U7" s="67">
        <v>1103.2</v>
      </c>
      <c r="V7" s="56">
        <f t="shared" si="5"/>
        <v>0.66048015326588039</v>
      </c>
      <c r="W7" s="56">
        <v>0</v>
      </c>
      <c r="X7" s="46">
        <v>0</v>
      </c>
      <c r="Y7" s="115">
        <v>2420</v>
      </c>
      <c r="Z7" s="115">
        <v>1158.87446</v>
      </c>
      <c r="AA7" s="113">
        <f t="shared" si="6"/>
        <v>0.47887374380165287</v>
      </c>
      <c r="AB7" s="113">
        <f t="shared" si="7"/>
        <v>1.4488415254744658</v>
      </c>
      <c r="AC7" s="114">
        <f t="shared" si="8"/>
        <v>1.0504663343002174</v>
      </c>
    </row>
    <row r="8" spans="1:29" s="4" customFormat="1" ht="13" x14ac:dyDescent="0.3">
      <c r="A8" s="43" t="s">
        <v>39</v>
      </c>
      <c r="B8" s="57"/>
      <c r="C8" s="65"/>
      <c r="D8" s="46">
        <v>0</v>
      </c>
      <c r="E8" s="57">
        <v>3380</v>
      </c>
      <c r="F8" s="69">
        <v>2569.1999999999998</v>
      </c>
      <c r="G8" s="56">
        <f t="shared" si="0"/>
        <v>0.76011834319526617</v>
      </c>
      <c r="H8" s="56">
        <v>0</v>
      </c>
      <c r="I8" s="46">
        <v>0</v>
      </c>
      <c r="J8" s="57">
        <v>3814</v>
      </c>
      <c r="K8" s="69">
        <v>2780.7</v>
      </c>
      <c r="L8" s="56">
        <f t="shared" si="3"/>
        <v>0.72907708442579966</v>
      </c>
      <c r="M8" s="56">
        <f t="shared" si="9"/>
        <v>1.1284023668639054</v>
      </c>
      <c r="N8" s="46">
        <f t="shared" si="10"/>
        <v>1.0823213451658105</v>
      </c>
      <c r="O8" s="57">
        <v>3814</v>
      </c>
      <c r="P8" s="69">
        <v>2780.7</v>
      </c>
      <c r="Q8" s="56">
        <f t="shared" si="4"/>
        <v>0.72907708442579966</v>
      </c>
      <c r="R8" s="56">
        <f t="shared" ref="R8:R14" si="13">O8/J8</f>
        <v>1</v>
      </c>
      <c r="S8" s="46">
        <f t="shared" ref="S8:S25" si="14">P8/K8</f>
        <v>1</v>
      </c>
      <c r="T8" s="57">
        <v>3814</v>
      </c>
      <c r="U8" s="69">
        <v>2780.7</v>
      </c>
      <c r="V8" s="56">
        <f t="shared" si="5"/>
        <v>0.72907708442579966</v>
      </c>
      <c r="W8" s="56">
        <f>T8/O8</f>
        <v>1</v>
      </c>
      <c r="X8" s="46">
        <f>U8/P8</f>
        <v>1</v>
      </c>
      <c r="Y8" s="115">
        <v>6575</v>
      </c>
      <c r="Z8" s="115">
        <v>4630.6026499999998</v>
      </c>
      <c r="AA8" s="113">
        <f t="shared" si="6"/>
        <v>0.70427416730038017</v>
      </c>
      <c r="AB8" s="113">
        <f t="shared" si="7"/>
        <v>1.7239119035133719</v>
      </c>
      <c r="AC8" s="114">
        <f t="shared" si="8"/>
        <v>1.6652650951199339</v>
      </c>
    </row>
    <row r="9" spans="1:29" s="4" customFormat="1" ht="13" x14ac:dyDescent="0.3">
      <c r="A9" s="43" t="s">
        <v>31</v>
      </c>
      <c r="B9" s="63">
        <v>1800</v>
      </c>
      <c r="C9" s="63">
        <v>663.7</v>
      </c>
      <c r="D9" s="46">
        <f t="shared" si="2"/>
        <v>0.36872222222222223</v>
      </c>
      <c r="E9" s="67">
        <v>2200</v>
      </c>
      <c r="F9" s="67">
        <v>1092.7</v>
      </c>
      <c r="G9" s="56">
        <f t="shared" si="0"/>
        <v>0.49668181818181822</v>
      </c>
      <c r="H9" s="56">
        <f t="shared" ref="H9:I12" si="15">E9/B9</f>
        <v>1.2222222222222223</v>
      </c>
      <c r="I9" s="46">
        <f t="shared" si="15"/>
        <v>1.6463763748681632</v>
      </c>
      <c r="J9" s="67">
        <v>2200</v>
      </c>
      <c r="K9" s="67">
        <v>1101</v>
      </c>
      <c r="L9" s="56">
        <f t="shared" si="3"/>
        <v>0.50045454545454549</v>
      </c>
      <c r="M9" s="56">
        <f t="shared" si="9"/>
        <v>1</v>
      </c>
      <c r="N9" s="46">
        <f t="shared" si="10"/>
        <v>1.0075958634574906</v>
      </c>
      <c r="O9" s="67">
        <v>2200</v>
      </c>
      <c r="P9" s="67">
        <v>1101</v>
      </c>
      <c r="Q9" s="56">
        <f t="shared" si="4"/>
        <v>0.50045454545454549</v>
      </c>
      <c r="R9" s="56">
        <f t="shared" si="13"/>
        <v>1</v>
      </c>
      <c r="S9" s="46">
        <f t="shared" si="14"/>
        <v>1</v>
      </c>
      <c r="T9" s="67">
        <v>2200</v>
      </c>
      <c r="U9" s="67">
        <v>1101</v>
      </c>
      <c r="V9" s="56">
        <f t="shared" si="5"/>
        <v>0.50045454545454549</v>
      </c>
      <c r="W9" s="56">
        <f>T9/O9</f>
        <v>1</v>
      </c>
      <c r="X9" s="46">
        <f>U9/P9</f>
        <v>1</v>
      </c>
      <c r="Y9" s="115">
        <v>3500</v>
      </c>
      <c r="Z9" s="115">
        <v>1810.50089</v>
      </c>
      <c r="AA9" s="113">
        <f t="shared" si="6"/>
        <v>0.51728596857142861</v>
      </c>
      <c r="AB9" s="113">
        <f t="shared" si="7"/>
        <v>1.5909090909090908</v>
      </c>
      <c r="AC9" s="114">
        <f t="shared" si="8"/>
        <v>1.6444149772933696</v>
      </c>
    </row>
    <row r="10" spans="1:29" s="4" customFormat="1" ht="13" x14ac:dyDescent="0.3">
      <c r="A10" s="43" t="s">
        <v>32</v>
      </c>
      <c r="B10" s="63">
        <v>3795</v>
      </c>
      <c r="C10" s="63">
        <v>3236.8</v>
      </c>
      <c r="D10" s="46">
        <f t="shared" si="2"/>
        <v>0.85291172595520426</v>
      </c>
      <c r="E10" s="67">
        <v>4000</v>
      </c>
      <c r="F10" s="67">
        <v>2918.6</v>
      </c>
      <c r="G10" s="56">
        <f>F10/E10</f>
        <v>0.72965000000000002</v>
      </c>
      <c r="H10" s="56">
        <f t="shared" si="15"/>
        <v>1.0540184453227932</v>
      </c>
      <c r="I10" s="46">
        <f t="shared" si="15"/>
        <v>0.90169303015323765</v>
      </c>
      <c r="J10" s="67">
        <v>4000</v>
      </c>
      <c r="K10" s="67">
        <v>3638.1</v>
      </c>
      <c r="L10" s="56">
        <f>K10/J10</f>
        <v>0.90952500000000003</v>
      </c>
      <c r="M10" s="56">
        <f t="shared" si="9"/>
        <v>1</v>
      </c>
      <c r="N10" s="46">
        <f t="shared" si="10"/>
        <v>1.2465223052148291</v>
      </c>
      <c r="O10" s="67">
        <v>4000</v>
      </c>
      <c r="P10" s="67">
        <v>3638.1</v>
      </c>
      <c r="Q10" s="56">
        <f>P10/O10</f>
        <v>0.90952500000000003</v>
      </c>
      <c r="R10" s="56">
        <f t="shared" si="13"/>
        <v>1</v>
      </c>
      <c r="S10" s="46">
        <f t="shared" si="14"/>
        <v>1</v>
      </c>
      <c r="T10" s="67">
        <v>4000</v>
      </c>
      <c r="U10" s="67">
        <v>3638.1</v>
      </c>
      <c r="V10" s="56">
        <f>U10/T10</f>
        <v>0.90952500000000003</v>
      </c>
      <c r="W10" s="56">
        <f>T10/O10</f>
        <v>1</v>
      </c>
      <c r="X10" s="46">
        <f>U10/P10</f>
        <v>1</v>
      </c>
      <c r="Y10" s="115">
        <v>4100</v>
      </c>
      <c r="Z10" s="115">
        <v>2593.3266600000002</v>
      </c>
      <c r="AA10" s="113">
        <f t="shared" si="6"/>
        <v>0.63251869756097567</v>
      </c>
      <c r="AB10" s="113">
        <f t="shared" si="7"/>
        <v>1.0249999999999999</v>
      </c>
      <c r="AC10" s="114">
        <f t="shared" si="8"/>
        <v>0.71282445782139037</v>
      </c>
    </row>
    <row r="11" spans="1:29" s="4" customFormat="1" ht="11.25" hidden="1" customHeight="1" x14ac:dyDescent="0.25">
      <c r="A11" s="43" t="s">
        <v>7</v>
      </c>
      <c r="B11" s="57"/>
      <c r="C11" s="66"/>
      <c r="D11" s="46">
        <v>0</v>
      </c>
      <c r="E11" s="57"/>
      <c r="F11" s="70"/>
      <c r="G11" s="56">
        <v>0</v>
      </c>
      <c r="H11" s="53">
        <v>0</v>
      </c>
      <c r="I11" s="52" t="e">
        <f t="shared" si="15"/>
        <v>#DIV/0!</v>
      </c>
      <c r="J11" s="57"/>
      <c r="K11" s="70"/>
      <c r="L11" s="56">
        <v>0</v>
      </c>
      <c r="M11" s="53" t="e">
        <f t="shared" si="9"/>
        <v>#DIV/0!</v>
      </c>
      <c r="N11" s="52" t="e">
        <f t="shared" si="10"/>
        <v>#DIV/0!</v>
      </c>
      <c r="O11" s="57"/>
      <c r="P11" s="70"/>
      <c r="Q11" s="56">
        <v>0</v>
      </c>
      <c r="R11" s="53" t="e">
        <f t="shared" si="13"/>
        <v>#DIV/0!</v>
      </c>
      <c r="S11" s="52" t="e">
        <f t="shared" si="14"/>
        <v>#DIV/0!</v>
      </c>
      <c r="T11" s="57"/>
      <c r="U11" s="70"/>
      <c r="V11" s="56">
        <v>0</v>
      </c>
      <c r="W11" s="53" t="e">
        <f>T11/O11</f>
        <v>#DIV/0!</v>
      </c>
      <c r="X11" s="52" t="e">
        <f>U11/P11</f>
        <v>#DIV/0!</v>
      </c>
      <c r="Y11" s="111"/>
      <c r="Z11" s="112"/>
      <c r="AA11" s="113" t="e">
        <f t="shared" si="6"/>
        <v>#DIV/0!</v>
      </c>
      <c r="AB11" s="113" t="e">
        <f t="shared" si="7"/>
        <v>#DIV/0!</v>
      </c>
      <c r="AC11" s="114" t="e">
        <f t="shared" si="8"/>
        <v>#DIV/0!</v>
      </c>
    </row>
    <row r="12" spans="1:29" s="4" customFormat="1" x14ac:dyDescent="0.25">
      <c r="A12" s="44" t="s">
        <v>8</v>
      </c>
      <c r="B12" s="54">
        <f>SUM(B13:B20)</f>
        <v>39357.5</v>
      </c>
      <c r="C12" s="55">
        <f>SUM(C13:C20)</f>
        <v>29082.100000000002</v>
      </c>
      <c r="D12" s="52">
        <f t="shared" si="2"/>
        <v>0.73892142539541394</v>
      </c>
      <c r="E12" s="54">
        <f>SUM(E13:E20)</f>
        <v>57211.399999999994</v>
      </c>
      <c r="F12" s="55">
        <f>SUM(F13:F20)</f>
        <v>29934.500000000004</v>
      </c>
      <c r="G12" s="53">
        <f t="shared" si="0"/>
        <v>0.52322614024477654</v>
      </c>
      <c r="H12" s="53">
        <f t="shared" si="15"/>
        <v>1.4536339960617415</v>
      </c>
      <c r="I12" s="52">
        <f t="shared" si="15"/>
        <v>1.0293101254723696</v>
      </c>
      <c r="J12" s="54">
        <f>SUM(J13:J20)</f>
        <v>46087.499999999993</v>
      </c>
      <c r="K12" s="55">
        <f>SUM(K13:K20)</f>
        <v>47490.1</v>
      </c>
      <c r="L12" s="53">
        <f>K12/J12</f>
        <v>1.0304334147002985</v>
      </c>
      <c r="M12" s="53">
        <f t="shared" si="9"/>
        <v>0.80556497481271205</v>
      </c>
      <c r="N12" s="52">
        <f t="shared" si="10"/>
        <v>1.5864671198784008</v>
      </c>
      <c r="O12" s="54">
        <f>SUM(O13:O20)</f>
        <v>46087.499999999993</v>
      </c>
      <c r="P12" s="55">
        <f>SUM(P13:P20)</f>
        <v>47490.1</v>
      </c>
      <c r="Q12" s="53">
        <f>P12/O12</f>
        <v>1.0304334147002985</v>
      </c>
      <c r="R12" s="53">
        <f t="shared" si="13"/>
        <v>1</v>
      </c>
      <c r="S12" s="52">
        <f t="shared" si="14"/>
        <v>1</v>
      </c>
      <c r="T12" s="54">
        <v>45522</v>
      </c>
      <c r="U12" s="55">
        <v>35886</v>
      </c>
      <c r="V12" s="53">
        <f>U12/T12</f>
        <v>0.78832212995914064</v>
      </c>
      <c r="W12" s="53">
        <f>T12/O12</f>
        <v>0.98772986167615962</v>
      </c>
      <c r="X12" s="52">
        <f>U12/P12</f>
        <v>0.75565223067544607</v>
      </c>
      <c r="Y12" s="54">
        <f>SUM(Y13:Y20)</f>
        <v>48563.8</v>
      </c>
      <c r="Z12" s="55">
        <f>SUM(Z13:Z20)</f>
        <v>41611.525380000006</v>
      </c>
      <c r="AA12" s="113">
        <f t="shared" si="6"/>
        <v>0.85684245013775706</v>
      </c>
      <c r="AB12" s="113">
        <f t="shared" si="7"/>
        <v>1.0668204384693116</v>
      </c>
      <c r="AC12" s="114">
        <f t="shared" si="8"/>
        <v>1.1595476057515468</v>
      </c>
    </row>
    <row r="13" spans="1:29" s="4" customFormat="1" ht="13" x14ac:dyDescent="0.3">
      <c r="A13" s="43" t="s">
        <v>9</v>
      </c>
      <c r="B13" s="63">
        <v>27877.5</v>
      </c>
      <c r="C13" s="63">
        <v>22071.4</v>
      </c>
      <c r="D13" s="46">
        <f t="shared" si="2"/>
        <v>0.79172809613487583</v>
      </c>
      <c r="E13" s="67">
        <v>32995.199999999997</v>
      </c>
      <c r="F13" s="67">
        <v>24250</v>
      </c>
      <c r="G13" s="56">
        <f t="shared" ref="G13:G23" si="16">F13/E13</f>
        <v>0.73495538745029587</v>
      </c>
      <c r="H13" s="56">
        <f t="shared" ref="H13:H23" si="17">E13/B13</f>
        <v>1.1835781544256119</v>
      </c>
      <c r="I13" s="46">
        <f t="shared" ref="I13:I23" si="18">F13/C13</f>
        <v>1.0987069238924581</v>
      </c>
      <c r="J13" s="67">
        <v>33308.199999999997</v>
      </c>
      <c r="K13" s="67">
        <v>25926.6</v>
      </c>
      <c r="L13" s="56">
        <f>K13/J13</f>
        <v>0.7783849022162711</v>
      </c>
      <c r="M13" s="56">
        <f t="shared" si="9"/>
        <v>1.009486228299874</v>
      </c>
      <c r="N13" s="46">
        <f t="shared" si="10"/>
        <v>1.0691381443298968</v>
      </c>
      <c r="O13" s="67">
        <v>33308.199999999997</v>
      </c>
      <c r="P13" s="67">
        <v>25926.6</v>
      </c>
      <c r="Q13" s="56">
        <f>P13/O13</f>
        <v>0.7783849022162711</v>
      </c>
      <c r="R13" s="56">
        <f t="shared" si="13"/>
        <v>1</v>
      </c>
      <c r="S13" s="46">
        <f t="shared" si="14"/>
        <v>1</v>
      </c>
      <c r="T13" s="67">
        <v>33308.199999999997</v>
      </c>
      <c r="U13" s="67">
        <v>25926.6</v>
      </c>
      <c r="V13" s="56">
        <f>U13/T13</f>
        <v>0.7783849022162711</v>
      </c>
      <c r="W13" s="56">
        <f>T13/O13</f>
        <v>1</v>
      </c>
      <c r="X13" s="46">
        <f>U13/P13</f>
        <v>1</v>
      </c>
      <c r="Y13" s="115">
        <v>36022.6</v>
      </c>
      <c r="Z13" s="115">
        <f>28937.41132+126.17672</f>
        <v>29063.588039999999</v>
      </c>
      <c r="AA13" s="113">
        <f t="shared" si="6"/>
        <v>0.80681538922787366</v>
      </c>
      <c r="AB13" s="113">
        <f t="shared" si="7"/>
        <v>1.0814934460583281</v>
      </c>
      <c r="AC13" s="114">
        <f t="shared" si="8"/>
        <v>1.1209949642452153</v>
      </c>
    </row>
    <row r="14" spans="1:29" s="4" customFormat="1" ht="13" x14ac:dyDescent="0.3">
      <c r="A14" s="43" t="s">
        <v>26</v>
      </c>
      <c r="B14" s="63">
        <v>5000</v>
      </c>
      <c r="C14" s="63">
        <v>4333.1000000000004</v>
      </c>
      <c r="D14" s="46">
        <f t="shared" si="2"/>
        <v>0.86662000000000006</v>
      </c>
      <c r="E14" s="67">
        <v>5500</v>
      </c>
      <c r="F14" s="67">
        <v>3749.8</v>
      </c>
      <c r="G14" s="56">
        <f t="shared" si="16"/>
        <v>0.68178181818181827</v>
      </c>
      <c r="H14" s="56">
        <f t="shared" si="17"/>
        <v>1.1000000000000001</v>
      </c>
      <c r="I14" s="46">
        <f t="shared" si="18"/>
        <v>0.86538505919549513</v>
      </c>
      <c r="J14" s="67">
        <v>4724.1000000000004</v>
      </c>
      <c r="K14" s="67">
        <v>3804.9</v>
      </c>
      <c r="L14" s="56">
        <f>K14/J14</f>
        <v>0.80542325522321712</v>
      </c>
      <c r="M14" s="56">
        <f t="shared" si="9"/>
        <v>0.85892727272727276</v>
      </c>
      <c r="N14" s="46">
        <f t="shared" si="10"/>
        <v>1.0146941170195745</v>
      </c>
      <c r="O14" s="67">
        <v>4724.1000000000004</v>
      </c>
      <c r="P14" s="67">
        <v>3804.9</v>
      </c>
      <c r="Q14" s="56">
        <f>P14/O14</f>
        <v>0.80542325522321712</v>
      </c>
      <c r="R14" s="56">
        <f t="shared" si="13"/>
        <v>1</v>
      </c>
      <c r="S14" s="46">
        <f t="shared" si="14"/>
        <v>1</v>
      </c>
      <c r="T14" s="67">
        <v>4724.1000000000004</v>
      </c>
      <c r="U14" s="67">
        <v>3804.9</v>
      </c>
      <c r="V14" s="56">
        <f>U14/T14</f>
        <v>0.80542325522321712</v>
      </c>
      <c r="W14" s="56">
        <f>T14/O14</f>
        <v>1</v>
      </c>
      <c r="X14" s="46">
        <f>U14/P14</f>
        <v>1</v>
      </c>
      <c r="Y14" s="115">
        <v>6458.9</v>
      </c>
      <c r="Z14" s="115">
        <v>7975.9872100000002</v>
      </c>
      <c r="AA14" s="113">
        <f t="shared" si="6"/>
        <v>1.2348832169564479</v>
      </c>
      <c r="AB14" s="113">
        <f t="shared" si="7"/>
        <v>1.3672233864651466</v>
      </c>
      <c r="AC14" s="114">
        <f t="shared" si="8"/>
        <v>2.0962409550842334</v>
      </c>
    </row>
    <row r="15" spans="1:29" s="4" customFormat="1" ht="13" x14ac:dyDescent="0.3">
      <c r="A15" s="43" t="s">
        <v>34</v>
      </c>
      <c r="B15" s="63">
        <v>300</v>
      </c>
      <c r="C15" s="63">
        <v>272.3</v>
      </c>
      <c r="D15" s="46">
        <f>C15/B15</f>
        <v>0.90766666666666673</v>
      </c>
      <c r="E15" s="67"/>
      <c r="F15" s="67">
        <v>4.0999999999999996</v>
      </c>
      <c r="G15" s="56">
        <v>0</v>
      </c>
      <c r="H15" s="56">
        <f>E15/B15</f>
        <v>0</v>
      </c>
      <c r="I15" s="46">
        <f>F15/C15</f>
        <v>1.5056922511935364E-2</v>
      </c>
      <c r="J15" s="67">
        <v>74</v>
      </c>
      <c r="K15" s="67">
        <v>73.099999999999994</v>
      </c>
      <c r="L15" s="56">
        <f>K15/J15</f>
        <v>0.98783783783783774</v>
      </c>
      <c r="M15" s="56">
        <v>0</v>
      </c>
      <c r="N15" s="46">
        <f t="shared" si="10"/>
        <v>17.829268292682926</v>
      </c>
      <c r="O15" s="67">
        <v>74</v>
      </c>
      <c r="P15" s="67">
        <v>73.099999999999994</v>
      </c>
      <c r="Q15" s="56">
        <f>P15/O15</f>
        <v>0.98783783783783774</v>
      </c>
      <c r="R15" s="56">
        <v>0</v>
      </c>
      <c r="S15" s="46">
        <f t="shared" si="14"/>
        <v>1</v>
      </c>
      <c r="T15" s="67">
        <v>74</v>
      </c>
      <c r="U15" s="67">
        <v>73.099999999999994</v>
      </c>
      <c r="V15" s="56">
        <f>U15/T15</f>
        <v>0.98783783783783774</v>
      </c>
      <c r="W15" s="56">
        <v>0</v>
      </c>
      <c r="X15" s="46">
        <f>U15/P15</f>
        <v>1</v>
      </c>
      <c r="Y15" s="115">
        <v>198.3</v>
      </c>
      <c r="Z15" s="115">
        <v>87.31908</v>
      </c>
      <c r="AA15" s="113">
        <f t="shared" si="6"/>
        <v>0.44033827534039333</v>
      </c>
      <c r="AB15" s="113">
        <f t="shared" si="7"/>
        <v>2.67972972972973</v>
      </c>
      <c r="AC15" s="114">
        <f t="shared" si="8"/>
        <v>1.194515458276334</v>
      </c>
    </row>
    <row r="16" spans="1:29" s="4" customFormat="1" ht="21.5" x14ac:dyDescent="0.3">
      <c r="A16" s="43" t="s">
        <v>10</v>
      </c>
      <c r="B16" s="63">
        <v>6000</v>
      </c>
      <c r="C16" s="63">
        <v>3384.9</v>
      </c>
      <c r="D16" s="46">
        <f t="shared" si="2"/>
        <v>0.56415000000000004</v>
      </c>
      <c r="E16" s="67">
        <v>12337.5</v>
      </c>
      <c r="F16" s="67">
        <v>9410.2000000000007</v>
      </c>
      <c r="G16" s="56">
        <f t="shared" si="16"/>
        <v>0.7627315096251267</v>
      </c>
      <c r="H16" s="56">
        <f t="shared" si="17"/>
        <v>2.0562499999999999</v>
      </c>
      <c r="I16" s="46">
        <f t="shared" si="18"/>
        <v>2.7800525864870456</v>
      </c>
      <c r="J16" s="67">
        <v>7972.2</v>
      </c>
      <c r="K16" s="67">
        <v>9212.4</v>
      </c>
      <c r="L16" s="56">
        <f>K16/J16</f>
        <v>1.1555655904267328</v>
      </c>
      <c r="M16" s="56">
        <f t="shared" si="9"/>
        <v>0.64617629179331304</v>
      </c>
      <c r="N16" s="46">
        <f t="shared" si="10"/>
        <v>0.97898025546747136</v>
      </c>
      <c r="O16" s="67">
        <v>7972.2</v>
      </c>
      <c r="P16" s="67">
        <v>9212.4</v>
      </c>
      <c r="Q16" s="56">
        <f>P16/O16</f>
        <v>1.1555655904267328</v>
      </c>
      <c r="R16" s="56">
        <f t="shared" ref="R16" si="19">O16/J16</f>
        <v>1</v>
      </c>
      <c r="S16" s="46">
        <f t="shared" si="14"/>
        <v>1</v>
      </c>
      <c r="T16" s="67">
        <v>7972.2</v>
      </c>
      <c r="U16" s="67">
        <v>9212.4</v>
      </c>
      <c r="V16" s="56">
        <f>U16/T16</f>
        <v>1.1555655904267328</v>
      </c>
      <c r="W16" s="56">
        <f>T16/O16</f>
        <v>1</v>
      </c>
      <c r="X16" s="46">
        <f>U16/P16</f>
        <v>1</v>
      </c>
      <c r="Y16" s="115">
        <v>5804</v>
      </c>
      <c r="Z16" s="115">
        <v>4237.43379</v>
      </c>
      <c r="AA16" s="113">
        <f t="shared" si="6"/>
        <v>0.73008852343211583</v>
      </c>
      <c r="AB16" s="113">
        <f t="shared" si="7"/>
        <v>0.72802990391610845</v>
      </c>
      <c r="AC16" s="114">
        <f t="shared" si="8"/>
        <v>0.45997066888107335</v>
      </c>
    </row>
    <row r="17" spans="1:29" s="4" customFormat="1" ht="21.5" x14ac:dyDescent="0.3">
      <c r="A17" s="43" t="s">
        <v>33</v>
      </c>
      <c r="B17" s="64">
        <v>180</v>
      </c>
      <c r="C17" s="63">
        <v>175.4</v>
      </c>
      <c r="D17" s="46">
        <f t="shared" si="2"/>
        <v>0.97444444444444445</v>
      </c>
      <c r="E17" s="67"/>
      <c r="F17" s="67">
        <v>3.1</v>
      </c>
      <c r="G17" s="56">
        <v>0</v>
      </c>
      <c r="H17" s="56">
        <f t="shared" si="17"/>
        <v>0</v>
      </c>
      <c r="I17" s="46">
        <f>F17/C17</f>
        <v>1.767388825541619E-2</v>
      </c>
      <c r="J17" s="67">
        <v>9</v>
      </c>
      <c r="K17" s="67">
        <v>61</v>
      </c>
      <c r="L17" s="56">
        <v>0</v>
      </c>
      <c r="M17" s="56">
        <v>0</v>
      </c>
      <c r="N17" s="46">
        <f t="shared" si="10"/>
        <v>19.677419354838708</v>
      </c>
      <c r="O17" s="67">
        <v>9</v>
      </c>
      <c r="P17" s="67">
        <v>61</v>
      </c>
      <c r="Q17" s="56">
        <v>0</v>
      </c>
      <c r="R17" s="56">
        <v>0</v>
      </c>
      <c r="S17" s="46">
        <f t="shared" si="14"/>
        <v>1</v>
      </c>
      <c r="T17" s="67">
        <v>9</v>
      </c>
      <c r="U17" s="67">
        <v>61</v>
      </c>
      <c r="V17" s="56">
        <v>0</v>
      </c>
      <c r="W17" s="56">
        <v>0</v>
      </c>
      <c r="X17" s="46">
        <f>U17/P17</f>
        <v>1</v>
      </c>
      <c r="Y17" s="115">
        <v>80</v>
      </c>
      <c r="Z17" s="115">
        <v>89.185699999999997</v>
      </c>
      <c r="AA17" s="113">
        <f t="shared" si="6"/>
        <v>1.1148212499999999</v>
      </c>
      <c r="AB17" s="113">
        <f>Y17/T17</f>
        <v>8.8888888888888893</v>
      </c>
      <c r="AC17" s="114">
        <f t="shared" si="8"/>
        <v>1.4620606557377049</v>
      </c>
    </row>
    <row r="18" spans="1:29" s="4" customFormat="1" ht="13" x14ac:dyDescent="0.3">
      <c r="A18" s="43" t="s">
        <v>11</v>
      </c>
      <c r="B18" s="63"/>
      <c r="C18" s="63"/>
      <c r="D18" s="46">
        <v>0</v>
      </c>
      <c r="E18" s="67">
        <v>6378.7</v>
      </c>
      <c r="F18" s="67">
        <v>7.3</v>
      </c>
      <c r="G18" s="56">
        <f t="shared" si="16"/>
        <v>1.1444338188032043E-3</v>
      </c>
      <c r="H18" s="56">
        <v>0</v>
      </c>
      <c r="I18" s="46">
        <v>0</v>
      </c>
      <c r="J18" s="67"/>
      <c r="K18" s="67"/>
      <c r="L18" s="56">
        <v>0</v>
      </c>
      <c r="M18" s="56">
        <v>0</v>
      </c>
      <c r="N18" s="46">
        <f t="shared" si="10"/>
        <v>0</v>
      </c>
      <c r="O18" s="67"/>
      <c r="P18" s="67"/>
      <c r="Q18" s="56">
        <v>0</v>
      </c>
      <c r="R18" s="56">
        <v>0</v>
      </c>
      <c r="S18" s="46" t="e">
        <f t="shared" si="14"/>
        <v>#DIV/0!</v>
      </c>
      <c r="T18" s="67"/>
      <c r="U18" s="67"/>
      <c r="V18" s="56">
        <v>0</v>
      </c>
      <c r="W18" s="56">
        <v>0</v>
      </c>
      <c r="X18" s="46">
        <v>0</v>
      </c>
      <c r="Y18" s="115">
        <v>0</v>
      </c>
      <c r="Z18" s="115">
        <v>158.01156</v>
      </c>
      <c r="AA18" s="113">
        <v>0</v>
      </c>
      <c r="AB18" s="113">
        <v>0</v>
      </c>
      <c r="AC18" s="114">
        <v>0</v>
      </c>
    </row>
    <row r="19" spans="1:29" s="4" customFormat="1" ht="13" x14ac:dyDescent="0.3">
      <c r="A19" s="43" t="s">
        <v>12</v>
      </c>
      <c r="B19" s="57"/>
      <c r="C19" s="65">
        <v>6.3</v>
      </c>
      <c r="D19" s="46">
        <v>0</v>
      </c>
      <c r="E19" s="67"/>
      <c r="F19" s="67">
        <v>3.8</v>
      </c>
      <c r="G19" s="56">
        <v>0</v>
      </c>
      <c r="H19" s="56">
        <v>0</v>
      </c>
      <c r="I19" s="46">
        <v>0</v>
      </c>
      <c r="J19" s="67"/>
      <c r="K19" s="67">
        <v>-11</v>
      </c>
      <c r="L19" s="56">
        <v>0</v>
      </c>
      <c r="M19" s="56">
        <v>0</v>
      </c>
      <c r="N19" s="46">
        <f t="shared" si="10"/>
        <v>-2.8947368421052633</v>
      </c>
      <c r="O19" s="67"/>
      <c r="P19" s="67">
        <v>-11</v>
      </c>
      <c r="Q19" s="56">
        <v>0</v>
      </c>
      <c r="R19" s="56">
        <v>0</v>
      </c>
      <c r="S19" s="46">
        <f t="shared" si="14"/>
        <v>1</v>
      </c>
      <c r="T19" s="67"/>
      <c r="U19" s="67">
        <v>-11</v>
      </c>
      <c r="V19" s="56">
        <v>0</v>
      </c>
      <c r="W19" s="56">
        <v>0</v>
      </c>
      <c r="X19" s="46">
        <f>U19/P19</f>
        <v>1</v>
      </c>
      <c r="Y19" s="115"/>
      <c r="Z19" s="115"/>
      <c r="AA19" s="113">
        <v>0</v>
      </c>
      <c r="AB19" s="113">
        <v>0</v>
      </c>
      <c r="AC19" s="114">
        <f t="shared" si="8"/>
        <v>0</v>
      </c>
    </row>
    <row r="20" spans="1:29" s="4" customFormat="1" x14ac:dyDescent="0.25">
      <c r="A20" s="43" t="s">
        <v>20</v>
      </c>
      <c r="B20" s="57"/>
      <c r="C20" s="63">
        <v>-1161.3</v>
      </c>
      <c r="D20" s="46">
        <v>0</v>
      </c>
      <c r="E20" s="68"/>
      <c r="F20" s="67">
        <v>-7493.8</v>
      </c>
      <c r="G20" s="56">
        <v>0</v>
      </c>
      <c r="H20" s="56">
        <v>0</v>
      </c>
      <c r="I20" s="46">
        <f t="shared" si="18"/>
        <v>6.4529406699388616</v>
      </c>
      <c r="J20" s="68"/>
      <c r="K20" s="67">
        <v>8423.1</v>
      </c>
      <c r="L20" s="56">
        <v>0</v>
      </c>
      <c r="M20" s="56">
        <v>0</v>
      </c>
      <c r="N20" s="46">
        <f t="shared" si="10"/>
        <v>-1.1240091809228963</v>
      </c>
      <c r="O20" s="68"/>
      <c r="P20" s="67">
        <v>8423.1</v>
      </c>
      <c r="Q20" s="56">
        <v>0</v>
      </c>
      <c r="R20" s="56">
        <v>0</v>
      </c>
      <c r="S20" s="46">
        <f t="shared" si="14"/>
        <v>1</v>
      </c>
      <c r="T20" s="68"/>
      <c r="U20" s="67">
        <v>8423.1</v>
      </c>
      <c r="V20" s="56">
        <v>0</v>
      </c>
      <c r="W20" s="56">
        <v>0</v>
      </c>
      <c r="X20" s="46">
        <f>U20/P20</f>
        <v>1</v>
      </c>
      <c r="Y20" s="111"/>
      <c r="Z20" s="110"/>
      <c r="AA20" s="113">
        <v>0</v>
      </c>
      <c r="AB20" s="113">
        <v>0</v>
      </c>
      <c r="AC20" s="114">
        <f t="shared" si="8"/>
        <v>0</v>
      </c>
    </row>
    <row r="21" spans="1:29" s="5" customFormat="1" ht="13" x14ac:dyDescent="0.3">
      <c r="A21" s="40" t="s">
        <v>15</v>
      </c>
      <c r="B21" s="50">
        <f>SUM(B22:B25)</f>
        <v>38568</v>
      </c>
      <c r="C21" s="51">
        <f>SUM(C22:C25)</f>
        <v>21012.5</v>
      </c>
      <c r="D21" s="52">
        <f t="shared" si="2"/>
        <v>0.54481694669155778</v>
      </c>
      <c r="E21" s="50">
        <f>SUM(E22:E25)</f>
        <v>163912.4</v>
      </c>
      <c r="F21" s="51">
        <f>SUM(F22:F25)</f>
        <v>35645.300000000003</v>
      </c>
      <c r="G21" s="53">
        <f t="shared" si="16"/>
        <v>0.21746554867111947</v>
      </c>
      <c r="H21" s="53">
        <f t="shared" si="17"/>
        <v>4.249958514830948</v>
      </c>
      <c r="I21" s="52">
        <f t="shared" si="18"/>
        <v>1.6963854848304583</v>
      </c>
      <c r="J21" s="50">
        <f>SUM(J22:J25)</f>
        <v>63528</v>
      </c>
      <c r="K21" s="51">
        <f>SUM(K22:K25)</f>
        <v>50562.6</v>
      </c>
      <c r="L21" s="53">
        <f>K21/J21</f>
        <v>0.79591046467699278</v>
      </c>
      <c r="M21" s="53">
        <f t="shared" si="9"/>
        <v>0.38757287429138981</v>
      </c>
      <c r="N21" s="52">
        <f t="shared" si="10"/>
        <v>1.4184927606164064</v>
      </c>
      <c r="O21" s="50">
        <f>SUM(O22:O25)</f>
        <v>63528</v>
      </c>
      <c r="P21" s="51">
        <f>SUM(P22:P25)</f>
        <v>50562.6</v>
      </c>
      <c r="Q21" s="53">
        <f>P21/O21</f>
        <v>0.79591046467699278</v>
      </c>
      <c r="R21" s="53">
        <f t="shared" ref="R21:R25" si="20">O21/J21</f>
        <v>1</v>
      </c>
      <c r="S21" s="52">
        <f t="shared" si="14"/>
        <v>1</v>
      </c>
      <c r="T21" s="50">
        <v>71004</v>
      </c>
      <c r="U21" s="51">
        <v>61957</v>
      </c>
      <c r="V21" s="53">
        <f>U21/T21</f>
        <v>0.87258464311869754</v>
      </c>
      <c r="W21" s="53">
        <f>T21/O21</f>
        <v>1.11768039289762</v>
      </c>
      <c r="X21" s="52">
        <f>U21/P21</f>
        <v>1.225352335520721</v>
      </c>
      <c r="Y21" s="115">
        <v>67986.3</v>
      </c>
      <c r="Z21" s="115">
        <v>38963.861440000001</v>
      </c>
      <c r="AA21" s="113">
        <f t="shared" si="6"/>
        <v>0.57311342785237618</v>
      </c>
      <c r="AB21" s="113">
        <f t="shared" si="7"/>
        <v>0.95749957748859227</v>
      </c>
      <c r="AC21" s="114">
        <f t="shared" si="8"/>
        <v>0.62888554061687951</v>
      </c>
    </row>
    <row r="22" spans="1:29" s="5" customFormat="1" ht="13" x14ac:dyDescent="0.3">
      <c r="A22" s="43" t="s">
        <v>13</v>
      </c>
      <c r="B22" s="63">
        <v>16255.7</v>
      </c>
      <c r="C22" s="63">
        <v>8353.7000000000007</v>
      </c>
      <c r="D22" s="46">
        <f t="shared" si="2"/>
        <v>0.51389358809525276</v>
      </c>
      <c r="E22" s="67">
        <v>18670.5</v>
      </c>
      <c r="F22" s="67">
        <v>12986.2</v>
      </c>
      <c r="G22" s="56">
        <f t="shared" si="16"/>
        <v>0.69554645028253126</v>
      </c>
      <c r="H22" s="56">
        <f t="shared" si="17"/>
        <v>1.1485509698136653</v>
      </c>
      <c r="I22" s="46">
        <f t="shared" si="18"/>
        <v>1.5545446927708679</v>
      </c>
      <c r="J22" s="67">
        <v>18635.5</v>
      </c>
      <c r="K22" s="67">
        <v>18425.3</v>
      </c>
      <c r="L22" s="56">
        <f>K22/J22</f>
        <v>0.98872045289903676</v>
      </c>
      <c r="M22" s="56">
        <f t="shared" si="9"/>
        <v>0.99812538496558745</v>
      </c>
      <c r="N22" s="46">
        <f t="shared" si="10"/>
        <v>1.4188369191911412</v>
      </c>
      <c r="O22" s="67">
        <v>18635.5</v>
      </c>
      <c r="P22" s="67">
        <v>18425.3</v>
      </c>
      <c r="Q22" s="56">
        <f>P22/O22</f>
        <v>0.98872045289903676</v>
      </c>
      <c r="R22" s="56">
        <f t="shared" si="20"/>
        <v>1</v>
      </c>
      <c r="S22" s="46">
        <f t="shared" si="14"/>
        <v>1</v>
      </c>
      <c r="T22" s="67">
        <v>29173</v>
      </c>
      <c r="U22" s="67">
        <v>20289</v>
      </c>
      <c r="V22" s="56">
        <f>U22/T22</f>
        <v>0.69547184040037024</v>
      </c>
      <c r="W22" s="56">
        <f>T22/O22</f>
        <v>1.5654530331893428</v>
      </c>
      <c r="X22" s="46">
        <f>U22/P22</f>
        <v>1.1011489636532377</v>
      </c>
      <c r="Y22" s="115">
        <v>28737</v>
      </c>
      <c r="Z22" s="115">
        <v>22989.599999999999</v>
      </c>
      <c r="AA22" s="113">
        <f t="shared" si="6"/>
        <v>0.79999999999999993</v>
      </c>
      <c r="AB22" s="113">
        <f t="shared" si="7"/>
        <v>0.98505467384225143</v>
      </c>
      <c r="AC22" s="114">
        <f t="shared" si="8"/>
        <v>1.1331066094928286</v>
      </c>
    </row>
    <row r="23" spans="1:29" s="5" customFormat="1" ht="13" x14ac:dyDescent="0.3">
      <c r="A23" s="43" t="s">
        <v>14</v>
      </c>
      <c r="B23" s="63">
        <v>22312.3</v>
      </c>
      <c r="C23" s="63">
        <v>12658.8</v>
      </c>
      <c r="D23" s="46">
        <f t="shared" si="2"/>
        <v>0.56734626192727777</v>
      </c>
      <c r="E23" s="67">
        <v>135052.29999999999</v>
      </c>
      <c r="F23" s="67">
        <v>18145.099999999999</v>
      </c>
      <c r="G23" s="56">
        <f t="shared" si="16"/>
        <v>0.13435609760070727</v>
      </c>
      <c r="H23" s="56">
        <f t="shared" si="17"/>
        <v>6.0528184006131145</v>
      </c>
      <c r="I23" s="46">
        <f t="shared" si="18"/>
        <v>1.4333981104054097</v>
      </c>
      <c r="J23" s="67">
        <v>39990.5</v>
      </c>
      <c r="K23" s="67">
        <v>32137.3</v>
      </c>
      <c r="L23" s="56">
        <f>K23/J23</f>
        <v>0.80362336054813022</v>
      </c>
      <c r="M23" s="56">
        <f t="shared" si="9"/>
        <v>0.29611121024965886</v>
      </c>
      <c r="N23" s="46">
        <f t="shared" si="10"/>
        <v>1.771128293588903</v>
      </c>
      <c r="O23" s="67">
        <v>39990.5</v>
      </c>
      <c r="P23" s="67">
        <v>32137.3</v>
      </c>
      <c r="Q23" s="56">
        <f>P23/O23</f>
        <v>0.80362336054813022</v>
      </c>
      <c r="R23" s="56">
        <f t="shared" si="20"/>
        <v>1</v>
      </c>
      <c r="S23" s="46">
        <f t="shared" si="14"/>
        <v>1</v>
      </c>
      <c r="T23" s="67">
        <v>41476</v>
      </c>
      <c r="U23" s="67">
        <v>41505</v>
      </c>
      <c r="V23" s="56">
        <f>U23/T23</f>
        <v>1.0006991995370818</v>
      </c>
      <c r="W23" s="56">
        <f>T23/O23</f>
        <v>1.0371463222515347</v>
      </c>
      <c r="X23" s="46">
        <f>U23/P23</f>
        <v>1.2914899509292941</v>
      </c>
      <c r="Y23" s="115">
        <v>38564.199999999997</v>
      </c>
      <c r="Z23" s="115">
        <v>15559.12398</v>
      </c>
      <c r="AA23" s="113">
        <f t="shared" si="6"/>
        <v>0.40346030722794718</v>
      </c>
      <c r="AB23" s="113">
        <f t="shared" si="7"/>
        <v>0.92979554441122569</v>
      </c>
      <c r="AC23" s="114">
        <f t="shared" si="8"/>
        <v>0.37487348464040476</v>
      </c>
    </row>
    <row r="24" spans="1:29" s="5" customFormat="1" ht="13" x14ac:dyDescent="0.3">
      <c r="A24" s="43" t="s">
        <v>40</v>
      </c>
      <c r="B24" s="63"/>
      <c r="C24" s="63"/>
      <c r="D24" s="46">
        <v>0</v>
      </c>
      <c r="E24" s="67">
        <v>4</v>
      </c>
      <c r="F24" s="67">
        <v>4</v>
      </c>
      <c r="G24" s="56">
        <f>F24/E24</f>
        <v>1</v>
      </c>
      <c r="H24" s="56">
        <v>0</v>
      </c>
      <c r="I24" s="46">
        <v>0</v>
      </c>
      <c r="J24" s="67">
        <v>4</v>
      </c>
      <c r="K24" s="67"/>
      <c r="L24" s="56">
        <f>K24/J24</f>
        <v>0</v>
      </c>
      <c r="M24" s="56">
        <f t="shared" si="9"/>
        <v>1</v>
      </c>
      <c r="N24" s="46">
        <f t="shared" si="10"/>
        <v>0</v>
      </c>
      <c r="O24" s="67">
        <v>4</v>
      </c>
      <c r="P24" s="67"/>
      <c r="Q24" s="56">
        <f>P24/O24</f>
        <v>0</v>
      </c>
      <c r="R24" s="56">
        <f t="shared" si="20"/>
        <v>1</v>
      </c>
      <c r="S24" s="46" t="e">
        <f t="shared" si="14"/>
        <v>#DIV/0!</v>
      </c>
      <c r="T24" s="67">
        <v>355</v>
      </c>
      <c r="U24" s="67">
        <v>163</v>
      </c>
      <c r="V24" s="56">
        <f>U24/T24</f>
        <v>0.45915492957746479</v>
      </c>
      <c r="W24" s="56">
        <f>T24/O24</f>
        <v>88.75</v>
      </c>
      <c r="X24" s="46">
        <v>0</v>
      </c>
      <c r="Y24" s="115">
        <v>685.1</v>
      </c>
      <c r="Z24" s="115">
        <v>192.64500000000001</v>
      </c>
      <c r="AA24" s="113">
        <f t="shared" si="6"/>
        <v>0.28119252663844696</v>
      </c>
      <c r="AB24" s="113">
        <f>Y24/T24</f>
        <v>1.9298591549295776</v>
      </c>
      <c r="AC24" s="114">
        <v>0</v>
      </c>
    </row>
    <row r="25" spans="1:29" s="5" customFormat="1" ht="13" x14ac:dyDescent="0.3">
      <c r="A25" s="98" t="s">
        <v>41</v>
      </c>
      <c r="B25" s="92"/>
      <c r="C25" s="92"/>
      <c r="D25" s="93">
        <v>0</v>
      </c>
      <c r="E25" s="94">
        <v>10185.6</v>
      </c>
      <c r="F25" s="94">
        <v>4510</v>
      </c>
      <c r="G25" s="95">
        <f>F25/E25</f>
        <v>0.44278196669808356</v>
      </c>
      <c r="H25" s="95">
        <v>0</v>
      </c>
      <c r="I25" s="93">
        <v>0</v>
      </c>
      <c r="J25" s="94">
        <v>4898</v>
      </c>
      <c r="K25" s="94"/>
      <c r="L25" s="95">
        <f>K25/J25</f>
        <v>0</v>
      </c>
      <c r="M25" s="95">
        <f t="shared" si="9"/>
        <v>0.48087496072887209</v>
      </c>
      <c r="N25" s="93">
        <f t="shared" si="10"/>
        <v>0</v>
      </c>
      <c r="O25" s="94">
        <v>4898</v>
      </c>
      <c r="P25" s="94"/>
      <c r="Q25" s="95">
        <f>P25/O25</f>
        <v>0</v>
      </c>
      <c r="R25" s="95">
        <f t="shared" si="20"/>
        <v>1</v>
      </c>
      <c r="S25" s="93" t="e">
        <f t="shared" si="14"/>
        <v>#DIV/0!</v>
      </c>
      <c r="T25" s="94">
        <v>4898</v>
      </c>
      <c r="U25" s="94"/>
      <c r="V25" s="95">
        <f>U25/T25</f>
        <v>0</v>
      </c>
      <c r="W25" s="95">
        <f>T25/O25</f>
        <v>1</v>
      </c>
      <c r="X25" s="93">
        <v>0</v>
      </c>
      <c r="Y25" s="116">
        <v>0</v>
      </c>
      <c r="Z25" s="116">
        <v>222.49245999999999</v>
      </c>
      <c r="AA25" s="113">
        <v>0</v>
      </c>
      <c r="AB25" s="113">
        <f t="shared" si="7"/>
        <v>0</v>
      </c>
      <c r="AC25" s="114">
        <v>0</v>
      </c>
    </row>
    <row r="26" spans="1:29" s="4" customFormat="1" ht="15" customHeight="1" x14ac:dyDescent="0.2">
      <c r="A26" s="24" t="s">
        <v>24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7" customFormat="1" ht="13" x14ac:dyDescent="0.3">
      <c r="A27" s="99" t="s">
        <v>38</v>
      </c>
      <c r="B27" s="100">
        <v>45012</v>
      </c>
      <c r="C27" s="101">
        <v>27719.200000000001</v>
      </c>
      <c r="D27" s="102">
        <f t="shared" ref="D27:D36" si="21">C27/B27</f>
        <v>0.61581800408779885</v>
      </c>
      <c r="E27" s="103">
        <v>38759.300000000003</v>
      </c>
      <c r="F27" s="104">
        <v>27915.599999999999</v>
      </c>
      <c r="G27" s="105">
        <f t="shared" ref="G27:G39" si="22">F27/E27</f>
        <v>0.72022972551103859</v>
      </c>
      <c r="H27" s="105">
        <f>E27/B27</f>
        <v>0.86108815426997254</v>
      </c>
      <c r="I27" s="106">
        <f>F27/C27</f>
        <v>1.0070853415682992</v>
      </c>
      <c r="J27" s="103">
        <v>47782.9</v>
      </c>
      <c r="K27" s="104">
        <v>37611.199999999997</v>
      </c>
      <c r="L27" s="105">
        <f t="shared" ref="L27:L36" si="23">K27/J27</f>
        <v>0.78712677547825682</v>
      </c>
      <c r="M27" s="105">
        <f>J27/E27</f>
        <v>1.232811222080894</v>
      </c>
      <c r="N27" s="106">
        <f>K27/F27</f>
        <v>1.3473183452979696</v>
      </c>
      <c r="O27" s="103">
        <v>47782.9</v>
      </c>
      <c r="P27" s="104">
        <v>37611.199999999997</v>
      </c>
      <c r="Q27" s="105">
        <f t="shared" ref="Q27:Q36" si="24">P27/O27</f>
        <v>0.78712677547825682</v>
      </c>
      <c r="R27" s="105">
        <f>O27/J27</f>
        <v>1</v>
      </c>
      <c r="S27" s="106">
        <f>P27/K27</f>
        <v>1</v>
      </c>
      <c r="T27" s="103">
        <v>47782.9</v>
      </c>
      <c r="U27" s="104">
        <v>37611.199999999997</v>
      </c>
      <c r="V27" s="105">
        <f t="shared" ref="V27:V36" si="25">U27/T27</f>
        <v>0.78712677547825682</v>
      </c>
      <c r="W27" s="105">
        <f>T27/O27</f>
        <v>1</v>
      </c>
      <c r="X27" s="106">
        <f>U27/P27</f>
        <v>1</v>
      </c>
      <c r="Y27" s="117">
        <v>45046.945919999998</v>
      </c>
      <c r="Z27" s="117">
        <v>31719.866709999998</v>
      </c>
      <c r="AA27" s="105">
        <f t="shared" ref="AA27:AA37" si="26">Z27/Y27</f>
        <v>0.70415132618162624</v>
      </c>
      <c r="AB27" s="105">
        <f>Y27/T27</f>
        <v>0.94274198342921833</v>
      </c>
      <c r="AC27" s="106">
        <f>Z27/U27</f>
        <v>0.84336226203896714</v>
      </c>
    </row>
    <row r="28" spans="1:29" s="13" customFormat="1" ht="11.25" hidden="1" customHeight="1" x14ac:dyDescent="0.25">
      <c r="A28" s="11"/>
      <c r="B28" s="16">
        <v>22871.4</v>
      </c>
      <c r="C28" s="15">
        <v>11952</v>
      </c>
      <c r="D28" s="17">
        <f>C28/B28</f>
        <v>0.52257404443978062</v>
      </c>
      <c r="E28" s="19">
        <v>18909.400000000001</v>
      </c>
      <c r="F28" s="18">
        <v>14259</v>
      </c>
      <c r="G28" s="12">
        <f t="shared" si="22"/>
        <v>0.75406940463473182</v>
      </c>
      <c r="H28" s="12">
        <f>E28/B28</f>
        <v>0.8267705518682722</v>
      </c>
      <c r="I28" s="14">
        <f>F28/C28</f>
        <v>1.1930220883534137</v>
      </c>
      <c r="J28" s="19">
        <v>28611</v>
      </c>
      <c r="K28" s="18">
        <v>21243.5</v>
      </c>
      <c r="L28" s="12">
        <f t="shared" si="23"/>
        <v>0.74249414560833249</v>
      </c>
      <c r="M28" s="12">
        <f>J28/E28</f>
        <v>1.5130569981067616</v>
      </c>
      <c r="N28" s="14">
        <f>K28/F28</f>
        <v>1.4898309839399677</v>
      </c>
      <c r="O28" s="19">
        <v>28611</v>
      </c>
      <c r="P28" s="18">
        <v>21243.5</v>
      </c>
      <c r="Q28" s="12">
        <f t="shared" si="24"/>
        <v>0.74249414560833249</v>
      </c>
      <c r="R28" s="12">
        <f>O28/J28</f>
        <v>1</v>
      </c>
      <c r="S28" s="14">
        <f>P28/K28</f>
        <v>1</v>
      </c>
      <c r="T28" s="19">
        <v>28611</v>
      </c>
      <c r="U28" s="18">
        <v>21243.5</v>
      </c>
      <c r="V28" s="12">
        <f t="shared" si="25"/>
        <v>0.74249414560833249</v>
      </c>
      <c r="W28" s="12">
        <f>T28/O28</f>
        <v>1</v>
      </c>
      <c r="X28" s="14">
        <f>U28/P28</f>
        <v>1</v>
      </c>
      <c r="Y28" s="118"/>
      <c r="Z28" s="119"/>
      <c r="AA28" s="12" t="e">
        <f t="shared" si="26"/>
        <v>#DIV/0!</v>
      </c>
      <c r="AB28" s="12">
        <f>Y28/T28</f>
        <v>0</v>
      </c>
      <c r="AC28" s="14">
        <f>Z28/U28</f>
        <v>0</v>
      </c>
    </row>
    <row r="29" spans="1:29" s="4" customFormat="1" ht="26" x14ac:dyDescent="0.3">
      <c r="A29" s="45" t="s">
        <v>16</v>
      </c>
      <c r="B29" s="83">
        <v>659</v>
      </c>
      <c r="C29" s="61">
        <v>280.60000000000002</v>
      </c>
      <c r="D29" s="86">
        <f t="shared" si="21"/>
        <v>0.42579666160849777</v>
      </c>
      <c r="E29" s="89">
        <v>850</v>
      </c>
      <c r="F29" s="88">
        <v>828.5</v>
      </c>
      <c r="G29" s="53">
        <f t="shared" si="22"/>
        <v>0.9747058823529412</v>
      </c>
      <c r="H29" s="53">
        <f t="shared" ref="H29:H36" si="27">E29/B29</f>
        <v>1.2898330804248861</v>
      </c>
      <c r="I29" s="52">
        <f t="shared" ref="I29:I36" si="28">F29/C29</f>
        <v>2.9526015680684248</v>
      </c>
      <c r="J29" s="89">
        <v>1311.7</v>
      </c>
      <c r="K29" s="88">
        <v>615</v>
      </c>
      <c r="L29" s="53">
        <f t="shared" si="23"/>
        <v>0.46885720820309518</v>
      </c>
      <c r="M29" s="53">
        <f t="shared" ref="M29:M36" si="29">J29/E29</f>
        <v>1.5431764705882354</v>
      </c>
      <c r="N29" s="52">
        <f t="shared" ref="N29:N36" si="30">K29/F29</f>
        <v>0.74230537115268558</v>
      </c>
      <c r="O29" s="89">
        <v>1311.7</v>
      </c>
      <c r="P29" s="88">
        <v>615</v>
      </c>
      <c r="Q29" s="53">
        <f t="shared" si="24"/>
        <v>0.46885720820309518</v>
      </c>
      <c r="R29" s="53">
        <f t="shared" ref="R29:R31" si="31">O29/J29</f>
        <v>1</v>
      </c>
      <c r="S29" s="52">
        <f t="shared" ref="S29:S31" si="32">P29/K29</f>
        <v>1</v>
      </c>
      <c r="T29" s="89">
        <v>1311.7</v>
      </c>
      <c r="U29" s="88">
        <v>615</v>
      </c>
      <c r="V29" s="53">
        <f t="shared" si="25"/>
        <v>0.46885720820309518</v>
      </c>
      <c r="W29" s="53">
        <f>T29/O29</f>
        <v>1</v>
      </c>
      <c r="X29" s="52">
        <f>U29/P29</f>
        <v>1</v>
      </c>
      <c r="Y29" s="108">
        <v>1177.8</v>
      </c>
      <c r="Z29" s="107">
        <v>777.8</v>
      </c>
      <c r="AA29" s="53">
        <f t="shared" si="26"/>
        <v>0.66038376634403129</v>
      </c>
      <c r="AB29" s="53">
        <f>Y29/T29</f>
        <v>0.89791873141724476</v>
      </c>
      <c r="AC29" s="52">
        <f>Z29/U29</f>
        <v>1.2647154471544715</v>
      </c>
    </row>
    <row r="30" spans="1:29" s="7" customFormat="1" ht="13" x14ac:dyDescent="0.3">
      <c r="A30" s="45" t="s">
        <v>17</v>
      </c>
      <c r="B30" s="83">
        <v>13770.8</v>
      </c>
      <c r="C30" s="61">
        <v>5844.3</v>
      </c>
      <c r="D30" s="86">
        <f t="shared" si="21"/>
        <v>0.42439800156853635</v>
      </c>
      <c r="E30" s="89">
        <v>18958.099999999999</v>
      </c>
      <c r="F30" s="88">
        <v>6753.4</v>
      </c>
      <c r="G30" s="53">
        <f t="shared" si="22"/>
        <v>0.3562276810439865</v>
      </c>
      <c r="H30" s="53">
        <f t="shared" si="27"/>
        <v>1.3766883550701483</v>
      </c>
      <c r="I30" s="52">
        <f t="shared" si="28"/>
        <v>1.1555532741303491</v>
      </c>
      <c r="J30" s="89">
        <v>59753.2</v>
      </c>
      <c r="K30" s="88">
        <v>29735.8</v>
      </c>
      <c r="L30" s="53">
        <f t="shared" si="23"/>
        <v>0.49764364084266616</v>
      </c>
      <c r="M30" s="53">
        <f t="shared" si="29"/>
        <v>3.1518559349301882</v>
      </c>
      <c r="N30" s="52">
        <f t="shared" si="30"/>
        <v>4.4030858530517962</v>
      </c>
      <c r="O30" s="89">
        <v>59753.2</v>
      </c>
      <c r="P30" s="88">
        <v>29735.8</v>
      </c>
      <c r="Q30" s="53">
        <f t="shared" si="24"/>
        <v>0.49764364084266616</v>
      </c>
      <c r="R30" s="53">
        <f t="shared" si="31"/>
        <v>1</v>
      </c>
      <c r="S30" s="52">
        <f t="shared" si="32"/>
        <v>1</v>
      </c>
      <c r="T30" s="89">
        <v>59753.2</v>
      </c>
      <c r="U30" s="88">
        <v>29735.8</v>
      </c>
      <c r="V30" s="53">
        <f t="shared" si="25"/>
        <v>0.49764364084266616</v>
      </c>
      <c r="W30" s="53">
        <f>T30/O30</f>
        <v>1</v>
      </c>
      <c r="X30" s="52">
        <f>U30/P30</f>
        <v>1</v>
      </c>
      <c r="Y30" s="108">
        <v>28973.949830000001</v>
      </c>
      <c r="Z30" s="107">
        <v>5646.4829399999999</v>
      </c>
      <c r="AA30" s="53">
        <f t="shared" si="26"/>
        <v>0.19488136664589509</v>
      </c>
      <c r="AB30" s="53">
        <f>Y30/T30</f>
        <v>0.48489369322479803</v>
      </c>
      <c r="AC30" s="52">
        <f>Z30/U30</f>
        <v>0.18988838168134034</v>
      </c>
    </row>
    <row r="31" spans="1:29" s="4" customFormat="1" ht="13" x14ac:dyDescent="0.3">
      <c r="A31" s="45" t="s">
        <v>18</v>
      </c>
      <c r="B31" s="83">
        <v>50535.5</v>
      </c>
      <c r="C31" s="61">
        <v>28088.1</v>
      </c>
      <c r="D31" s="86">
        <f t="shared" si="21"/>
        <v>0.55580928258353035</v>
      </c>
      <c r="E31" s="89">
        <v>210158.1</v>
      </c>
      <c r="F31" s="88">
        <v>32705.3</v>
      </c>
      <c r="G31" s="53">
        <f t="shared" si="22"/>
        <v>0.15562236240240085</v>
      </c>
      <c r="H31" s="53">
        <f>E31/B31</f>
        <v>4.1586231461052137</v>
      </c>
      <c r="I31" s="52">
        <f>F31/C31</f>
        <v>1.1643827813202032</v>
      </c>
      <c r="J31" s="89">
        <v>140564.1</v>
      </c>
      <c r="K31" s="88">
        <v>104930.2</v>
      </c>
      <c r="L31" s="53">
        <f t="shared" si="23"/>
        <v>0.74649359260294768</v>
      </c>
      <c r="M31" s="53">
        <f t="shared" si="29"/>
        <v>0.66884930916295871</v>
      </c>
      <c r="N31" s="52">
        <f t="shared" si="30"/>
        <v>3.2083546091917823</v>
      </c>
      <c r="O31" s="89">
        <v>140564.1</v>
      </c>
      <c r="P31" s="88">
        <v>104930.2</v>
      </c>
      <c r="Q31" s="53">
        <f t="shared" si="24"/>
        <v>0.74649359260294768</v>
      </c>
      <c r="R31" s="53">
        <f t="shared" si="31"/>
        <v>1</v>
      </c>
      <c r="S31" s="52">
        <f t="shared" si="32"/>
        <v>1</v>
      </c>
      <c r="T31" s="89">
        <v>140564.1</v>
      </c>
      <c r="U31" s="88">
        <v>104930.2</v>
      </c>
      <c r="V31" s="53">
        <f t="shared" si="25"/>
        <v>0.74649359260294768</v>
      </c>
      <c r="W31" s="53">
        <f>T31/O31</f>
        <v>1</v>
      </c>
      <c r="X31" s="52">
        <f>U31/P31</f>
        <v>1</v>
      </c>
      <c r="Y31" s="108">
        <v>70317.135439999998</v>
      </c>
      <c r="Z31" s="107">
        <v>29616.216810000002</v>
      </c>
      <c r="AA31" s="53">
        <f t="shared" si="26"/>
        <v>0.42118064998923116</v>
      </c>
      <c r="AB31" s="53">
        <f>Y31/T31</f>
        <v>0.5002496045576359</v>
      </c>
      <c r="AC31" s="52">
        <f>Z31/U31</f>
        <v>0.28224683465770584</v>
      </c>
    </row>
    <row r="32" spans="1:29" s="4" customFormat="1" ht="13" x14ac:dyDescent="0.3">
      <c r="A32" s="45" t="s">
        <v>46</v>
      </c>
      <c r="B32" s="83"/>
      <c r="C32" s="61"/>
      <c r="D32" s="86">
        <v>0</v>
      </c>
      <c r="E32" s="89"/>
      <c r="F32" s="88"/>
      <c r="G32" s="53">
        <v>0</v>
      </c>
      <c r="H32" s="53">
        <v>0</v>
      </c>
      <c r="I32" s="52">
        <v>0</v>
      </c>
      <c r="J32" s="89">
        <v>1483.5</v>
      </c>
      <c r="K32" s="88"/>
      <c r="L32" s="53">
        <f t="shared" si="23"/>
        <v>0</v>
      </c>
      <c r="M32" s="53">
        <v>0</v>
      </c>
      <c r="N32" s="52">
        <v>0</v>
      </c>
      <c r="O32" s="89">
        <v>1483.5</v>
      </c>
      <c r="P32" s="88"/>
      <c r="Q32" s="53">
        <f t="shared" si="24"/>
        <v>0</v>
      </c>
      <c r="R32" s="53">
        <v>0</v>
      </c>
      <c r="S32" s="52">
        <v>0</v>
      </c>
      <c r="T32" s="89">
        <v>1483.5</v>
      </c>
      <c r="U32" s="88"/>
      <c r="V32" s="53">
        <f t="shared" si="25"/>
        <v>0</v>
      </c>
      <c r="W32" s="53">
        <v>0</v>
      </c>
      <c r="X32" s="52">
        <v>0</v>
      </c>
      <c r="Y32" s="108">
        <v>877.79</v>
      </c>
      <c r="Z32" s="107">
        <v>302.39999999999998</v>
      </c>
      <c r="AA32" s="53">
        <f t="shared" si="26"/>
        <v>0.34450153225714575</v>
      </c>
      <c r="AB32" s="53">
        <v>0</v>
      </c>
      <c r="AC32" s="52">
        <v>0</v>
      </c>
    </row>
    <row r="33" spans="1:29" s="4" customFormat="1" ht="13" x14ac:dyDescent="0.3">
      <c r="A33" s="45" t="s">
        <v>21</v>
      </c>
      <c r="B33" s="83">
        <v>16549.8</v>
      </c>
      <c r="C33" s="61">
        <v>13237</v>
      </c>
      <c r="D33" s="86">
        <f t="shared" si="21"/>
        <v>0.79982839671778516</v>
      </c>
      <c r="E33" s="89">
        <v>21059.9</v>
      </c>
      <c r="F33" s="88">
        <v>17592.7</v>
      </c>
      <c r="G33" s="53">
        <f t="shared" si="22"/>
        <v>0.83536484028889024</v>
      </c>
      <c r="H33" s="53">
        <f t="shared" si="27"/>
        <v>1.2725168884216125</v>
      </c>
      <c r="I33" s="52">
        <f t="shared" si="28"/>
        <v>1.3290549218100778</v>
      </c>
      <c r="J33" s="89">
        <v>23629.9</v>
      </c>
      <c r="K33" s="88">
        <v>19420.599999999999</v>
      </c>
      <c r="L33" s="53">
        <f t="shared" si="23"/>
        <v>0.82186551783968609</v>
      </c>
      <c r="M33" s="53">
        <f t="shared" si="29"/>
        <v>1.1220328681522704</v>
      </c>
      <c r="N33" s="52">
        <f t="shared" si="30"/>
        <v>1.1039010498672743</v>
      </c>
      <c r="O33" s="89">
        <v>23629.9</v>
      </c>
      <c r="P33" s="88">
        <v>19420.599999999999</v>
      </c>
      <c r="Q33" s="53">
        <f t="shared" si="24"/>
        <v>0.82186551783968609</v>
      </c>
      <c r="R33" s="53">
        <f t="shared" ref="R33:R36" si="33">O33/J33</f>
        <v>1</v>
      </c>
      <c r="S33" s="52">
        <f t="shared" ref="S33:S36" si="34">P33/K33</f>
        <v>1</v>
      </c>
      <c r="T33" s="89">
        <v>23629.9</v>
      </c>
      <c r="U33" s="88">
        <v>19420.599999999999</v>
      </c>
      <c r="V33" s="53">
        <f t="shared" si="25"/>
        <v>0.82186551783968609</v>
      </c>
      <c r="W33" s="53">
        <f>T33/O33</f>
        <v>1</v>
      </c>
      <c r="X33" s="52">
        <f>U33/P33</f>
        <v>1</v>
      </c>
      <c r="Y33" s="108">
        <v>28491.3</v>
      </c>
      <c r="Z33" s="107">
        <v>23217.105650000001</v>
      </c>
      <c r="AA33" s="53">
        <f t="shared" si="26"/>
        <v>0.81488404004029302</v>
      </c>
      <c r="AB33" s="53">
        <f>Y33/T33</f>
        <v>1.2057308748661653</v>
      </c>
      <c r="AC33" s="52">
        <f>Z33/U33</f>
        <v>1.1954885868613743</v>
      </c>
    </row>
    <row r="34" spans="1:29" s="4" customFormat="1" ht="13" x14ac:dyDescent="0.3">
      <c r="A34" s="45" t="s">
        <v>19</v>
      </c>
      <c r="B34" s="83">
        <v>1280.5</v>
      </c>
      <c r="C34" s="61">
        <v>83.7</v>
      </c>
      <c r="D34" s="86">
        <f t="shared" si="21"/>
        <v>6.536509176103085E-2</v>
      </c>
      <c r="E34" s="89">
        <v>142.1</v>
      </c>
      <c r="F34" s="88">
        <v>73.7</v>
      </c>
      <c r="G34" s="53">
        <f t="shared" si="22"/>
        <v>0.5186488388458832</v>
      </c>
      <c r="H34" s="53">
        <f t="shared" si="27"/>
        <v>0.11097227645450995</v>
      </c>
      <c r="I34" s="52">
        <f t="shared" si="28"/>
        <v>0.88052568697729994</v>
      </c>
      <c r="J34" s="89">
        <v>722.3</v>
      </c>
      <c r="K34" s="88">
        <v>462.3</v>
      </c>
      <c r="L34" s="53">
        <f t="shared" si="23"/>
        <v>0.64003876505607094</v>
      </c>
      <c r="M34" s="53">
        <f t="shared" si="29"/>
        <v>5.0830401125967626</v>
      </c>
      <c r="N34" s="52">
        <f t="shared" si="30"/>
        <v>6.2727272727272725</v>
      </c>
      <c r="O34" s="89">
        <v>722.3</v>
      </c>
      <c r="P34" s="88">
        <v>462.3</v>
      </c>
      <c r="Q34" s="53">
        <f t="shared" si="24"/>
        <v>0.64003876505607094</v>
      </c>
      <c r="R34" s="53">
        <f t="shared" si="33"/>
        <v>1</v>
      </c>
      <c r="S34" s="52">
        <f t="shared" si="34"/>
        <v>1</v>
      </c>
      <c r="T34" s="89">
        <v>722.3</v>
      </c>
      <c r="U34" s="88">
        <v>462.3</v>
      </c>
      <c r="V34" s="53">
        <f t="shared" si="25"/>
        <v>0.64003876505607094</v>
      </c>
      <c r="W34" s="53">
        <f>T34/O34</f>
        <v>1</v>
      </c>
      <c r="X34" s="52">
        <f>U34/P34</f>
        <v>1</v>
      </c>
      <c r="Y34" s="108">
        <v>754.84400000000005</v>
      </c>
      <c r="Z34" s="107">
        <v>619.52351999999996</v>
      </c>
      <c r="AA34" s="53">
        <f t="shared" si="26"/>
        <v>0.82073053505095084</v>
      </c>
      <c r="AB34" s="53">
        <f>Y34/T34</f>
        <v>1.0450560708846741</v>
      </c>
      <c r="AC34" s="52">
        <f>Z34/U34</f>
        <v>1.3400898118105125</v>
      </c>
    </row>
    <row r="35" spans="1:29" s="4" customFormat="1" ht="13" x14ac:dyDescent="0.3">
      <c r="A35" s="45" t="s">
        <v>22</v>
      </c>
      <c r="B35" s="83">
        <v>15593.7</v>
      </c>
      <c r="C35" s="61">
        <v>10970.5</v>
      </c>
      <c r="D35" s="86">
        <f t="shared" si="21"/>
        <v>0.70352129385585205</v>
      </c>
      <c r="E35" s="89">
        <v>23160.799999999999</v>
      </c>
      <c r="F35" s="88">
        <v>14118.8</v>
      </c>
      <c r="G35" s="53">
        <f t="shared" si="22"/>
        <v>0.60959897758281234</v>
      </c>
      <c r="H35" s="53">
        <f t="shared" si="27"/>
        <v>1.4852664858244033</v>
      </c>
      <c r="I35" s="52">
        <f t="shared" si="28"/>
        <v>1.2869787156465065</v>
      </c>
      <c r="J35" s="89">
        <v>55800.1</v>
      </c>
      <c r="K35" s="88">
        <v>14604.1</v>
      </c>
      <c r="L35" s="53">
        <f t="shared" si="23"/>
        <v>0.26172175318682228</v>
      </c>
      <c r="M35" s="53">
        <f t="shared" si="29"/>
        <v>2.4092475216745535</v>
      </c>
      <c r="N35" s="52">
        <f t="shared" si="30"/>
        <v>1.0343726095702186</v>
      </c>
      <c r="O35" s="89">
        <v>55800.1</v>
      </c>
      <c r="P35" s="88">
        <v>14604.1</v>
      </c>
      <c r="Q35" s="53">
        <f t="shared" si="24"/>
        <v>0.26172175318682228</v>
      </c>
      <c r="R35" s="53">
        <f t="shared" si="33"/>
        <v>1</v>
      </c>
      <c r="S35" s="52">
        <f t="shared" si="34"/>
        <v>1</v>
      </c>
      <c r="T35" s="89">
        <v>55800.1</v>
      </c>
      <c r="U35" s="88">
        <v>14604.1</v>
      </c>
      <c r="V35" s="53">
        <f t="shared" si="25"/>
        <v>0.26172175318682228</v>
      </c>
      <c r="W35" s="53">
        <f>T35/O35</f>
        <v>1</v>
      </c>
      <c r="X35" s="52">
        <f>U35/P35</f>
        <v>1</v>
      </c>
      <c r="Y35" s="108">
        <v>16464.2</v>
      </c>
      <c r="Z35" s="107">
        <v>14591.752049999999</v>
      </c>
      <c r="AA35" s="53">
        <f t="shared" si="26"/>
        <v>0.88627154978681011</v>
      </c>
      <c r="AB35" s="53">
        <f>Y35/T35</f>
        <v>0.29505681889458979</v>
      </c>
      <c r="AC35" s="52">
        <f>Z35/U35</f>
        <v>0.99915448743845903</v>
      </c>
    </row>
    <row r="36" spans="1:29" s="4" customFormat="1" ht="13" x14ac:dyDescent="0.3">
      <c r="A36" s="45" t="s">
        <v>23</v>
      </c>
      <c r="B36" s="83">
        <v>400</v>
      </c>
      <c r="C36" s="61">
        <v>340.6</v>
      </c>
      <c r="D36" s="86">
        <f t="shared" si="21"/>
        <v>0.85150000000000003</v>
      </c>
      <c r="E36" s="89">
        <v>400</v>
      </c>
      <c r="F36" s="88">
        <v>283.3</v>
      </c>
      <c r="G36" s="53">
        <f t="shared" si="22"/>
        <v>0.70825000000000005</v>
      </c>
      <c r="H36" s="53">
        <f t="shared" si="27"/>
        <v>1</v>
      </c>
      <c r="I36" s="52">
        <f t="shared" si="28"/>
        <v>0.83176746917204936</v>
      </c>
      <c r="J36" s="89">
        <v>500</v>
      </c>
      <c r="K36" s="88">
        <v>180</v>
      </c>
      <c r="L36" s="53">
        <f t="shared" si="23"/>
        <v>0.36</v>
      </c>
      <c r="M36" s="53">
        <f t="shared" si="29"/>
        <v>1.25</v>
      </c>
      <c r="N36" s="52">
        <f t="shared" si="30"/>
        <v>0.63536886692552064</v>
      </c>
      <c r="O36" s="89">
        <v>500</v>
      </c>
      <c r="P36" s="88">
        <v>180</v>
      </c>
      <c r="Q36" s="53">
        <f t="shared" si="24"/>
        <v>0.36</v>
      </c>
      <c r="R36" s="53">
        <f t="shared" si="33"/>
        <v>1</v>
      </c>
      <c r="S36" s="52">
        <f t="shared" si="34"/>
        <v>1</v>
      </c>
      <c r="T36" s="89">
        <v>500</v>
      </c>
      <c r="U36" s="88">
        <v>180</v>
      </c>
      <c r="V36" s="53">
        <f t="shared" si="25"/>
        <v>0.36</v>
      </c>
      <c r="W36" s="53">
        <f>T36/O36</f>
        <v>1</v>
      </c>
      <c r="X36" s="52">
        <f>U36/P36</f>
        <v>1</v>
      </c>
      <c r="Y36" s="108">
        <v>750</v>
      </c>
      <c r="Z36" s="107">
        <v>530.24054999999998</v>
      </c>
      <c r="AA36" s="53">
        <f t="shared" si="26"/>
        <v>0.70698739999999993</v>
      </c>
      <c r="AB36" s="53">
        <f>Y36/T36</f>
        <v>1.5</v>
      </c>
      <c r="AC36" s="52">
        <f>Z36/U36</f>
        <v>2.9457808333333331</v>
      </c>
    </row>
    <row r="37" spans="1:29" s="4" customFormat="1" ht="26" x14ac:dyDescent="0.3">
      <c r="A37" s="32" t="s">
        <v>59</v>
      </c>
      <c r="B37" s="33"/>
      <c r="C37" s="34"/>
      <c r="D37" s="35"/>
      <c r="E37" s="36"/>
      <c r="F37" s="37"/>
      <c r="G37" s="38"/>
      <c r="H37" s="38"/>
      <c r="I37" s="39"/>
      <c r="J37" s="36"/>
      <c r="K37" s="37"/>
      <c r="L37" s="38"/>
      <c r="M37" s="38"/>
      <c r="N37" s="39"/>
      <c r="O37" s="36"/>
      <c r="P37" s="37"/>
      <c r="Q37" s="38"/>
      <c r="R37" s="38"/>
      <c r="S37" s="39"/>
      <c r="T37" s="36"/>
      <c r="U37" s="37"/>
      <c r="V37" s="38"/>
      <c r="W37" s="38"/>
      <c r="X37" s="39"/>
      <c r="Y37" s="117">
        <v>1</v>
      </c>
      <c r="Z37" s="117" t="s">
        <v>56</v>
      </c>
      <c r="AA37" s="53">
        <v>0</v>
      </c>
      <c r="AB37" s="38">
        <v>0</v>
      </c>
      <c r="AC37" s="39">
        <v>0</v>
      </c>
    </row>
    <row r="38" spans="1:29" s="6" customFormat="1" ht="13.5" thickBot="1" x14ac:dyDescent="0.25">
      <c r="A38" s="85" t="s">
        <v>27</v>
      </c>
      <c r="B38" s="84">
        <f>B27+B29+B30+B31+B33+B34+B35+B36</f>
        <v>143801.30000000002</v>
      </c>
      <c r="C38" s="81">
        <f>C27+C29+C30+C31+C33+C34+C35+C36</f>
        <v>86564</v>
      </c>
      <c r="D38" s="87">
        <f>C38/B38</f>
        <v>0.60196952322405983</v>
      </c>
      <c r="E38" s="90">
        <f>E27+E29+E30+E31+E33+E34+E35+E36</f>
        <v>313488.3</v>
      </c>
      <c r="F38" s="80">
        <f>F27++F29+F30+F31+F33+F34+F35+F36</f>
        <v>100271.3</v>
      </c>
      <c r="G38" s="91">
        <f t="shared" si="22"/>
        <v>0.31985659432903879</v>
      </c>
      <c r="H38" s="91">
        <f>E38/B38</f>
        <v>2.1800101946227186</v>
      </c>
      <c r="I38" s="82">
        <f>F38/C38</f>
        <v>1.1583487361951852</v>
      </c>
      <c r="J38" s="90">
        <f>J27+J29+J30+J31+J32+J33+J34+J35+J36</f>
        <v>331547.69999999995</v>
      </c>
      <c r="K38" s="80">
        <f>K27++K29+K30+K31+K32+K33+K34+K35+K36</f>
        <v>207559.2</v>
      </c>
      <c r="L38" s="91">
        <f>K38/J38</f>
        <v>0.62603118646276246</v>
      </c>
      <c r="M38" s="91">
        <f>J38/E38</f>
        <v>1.0576078915863845</v>
      </c>
      <c r="N38" s="82">
        <f>K38/F38</f>
        <v>2.0699761546923199</v>
      </c>
      <c r="O38" s="90">
        <f>O27+O29+O30+O31+O32+O33+O34+O35+O36</f>
        <v>331547.69999999995</v>
      </c>
      <c r="P38" s="80">
        <f>P27++P29+P30+P31+P32+P33+P34+P35+P36</f>
        <v>207559.2</v>
      </c>
      <c r="Q38" s="91">
        <f>P38/O38</f>
        <v>0.62603118646276246</v>
      </c>
      <c r="R38" s="91">
        <f>O38/J38</f>
        <v>1</v>
      </c>
      <c r="S38" s="82">
        <f>P38/K38</f>
        <v>1</v>
      </c>
      <c r="T38" s="90">
        <f>T27+T29+T30+T31+T32+T33+T34+T35+T36</f>
        <v>331547.69999999995</v>
      </c>
      <c r="U38" s="80">
        <f>U27++U29+U30+U31+U32+U33+U34+U35+U36</f>
        <v>207559.2</v>
      </c>
      <c r="V38" s="91">
        <f>U38/T38</f>
        <v>0.62603118646276246</v>
      </c>
      <c r="W38" s="91">
        <f>T38/O38</f>
        <v>1</v>
      </c>
      <c r="X38" s="82">
        <f>U38/P38</f>
        <v>1</v>
      </c>
      <c r="Y38" s="109">
        <f>Y27+Y29+Y30+Y31+Y32+Y33+Y34+Y35+Y36+Y37</f>
        <v>192854.96519000002</v>
      </c>
      <c r="Z38" s="80">
        <f>Z27++Z29+Z30+Z31+Z32+Z33+Z34+Z35+Z36</f>
        <v>107021.38823</v>
      </c>
      <c r="AA38" s="91">
        <f>Z38/Y38</f>
        <v>0.55493198282223588</v>
      </c>
      <c r="AB38" s="91">
        <f>Y38/T38</f>
        <v>0.58168090199389122</v>
      </c>
      <c r="AC38" s="82">
        <f>Z38/U38</f>
        <v>0.5156186197961834</v>
      </c>
    </row>
    <row r="39" spans="1:29" s="8" customFormat="1" ht="30.75" customHeight="1" thickBot="1" x14ac:dyDescent="0.35">
      <c r="A39" s="42" t="s">
        <v>30</v>
      </c>
      <c r="B39" s="71">
        <f>B3-B38</f>
        <v>-23800.800000000017</v>
      </c>
      <c r="C39" s="62">
        <f>C3-C38</f>
        <v>-6678.8999999999942</v>
      </c>
      <c r="D39" s="60">
        <f>C39/B39</f>
        <v>0.28061661792880865</v>
      </c>
      <c r="E39" s="71">
        <f>E3-E38</f>
        <v>-44876.5</v>
      </c>
      <c r="F39" s="58">
        <f>F3-F38</f>
        <v>2401</v>
      </c>
      <c r="G39" s="59">
        <f t="shared" si="22"/>
        <v>-5.3502389892259868E-2</v>
      </c>
      <c r="H39" s="59">
        <f>E39/B39</f>
        <v>1.8855038486101294</v>
      </c>
      <c r="I39" s="60">
        <f>F39/C39</f>
        <v>-0.35949033523484436</v>
      </c>
      <c r="J39" s="71">
        <f>J3-J38</f>
        <v>-163187.89999999997</v>
      </c>
      <c r="K39" s="58">
        <f>K3-K38</f>
        <v>-71089.900000000023</v>
      </c>
      <c r="L39" s="59">
        <f>K39/J39</f>
        <v>0.43563217616011995</v>
      </c>
      <c r="M39" s="59">
        <f>J39/E39</f>
        <v>3.6363776141187474</v>
      </c>
      <c r="N39" s="60">
        <f>K39/F39</f>
        <v>-29.608454810495637</v>
      </c>
      <c r="O39" s="71">
        <f>O3-O38</f>
        <v>-163187.89999999997</v>
      </c>
      <c r="P39" s="58">
        <f>P3-P38</f>
        <v>-71089.900000000023</v>
      </c>
      <c r="Q39" s="59">
        <f>P39/O39</f>
        <v>0.43563217616011995</v>
      </c>
      <c r="R39" s="59">
        <f>O39/J39</f>
        <v>1</v>
      </c>
      <c r="S39" s="60">
        <f>P39/K39</f>
        <v>1</v>
      </c>
      <c r="T39" s="71">
        <f>T3-T38</f>
        <v>-155474.69999999995</v>
      </c>
      <c r="U39" s="58">
        <f>U3-U38</f>
        <v>-67834.200000000012</v>
      </c>
      <c r="V39" s="59">
        <f>U39/T39</f>
        <v>0.43630378447425872</v>
      </c>
      <c r="W39" s="59">
        <f>T39/O39</f>
        <v>0.95273424071269985</v>
      </c>
      <c r="X39" s="60">
        <f>U39/P39</f>
        <v>0.95420305838100761</v>
      </c>
      <c r="Y39" s="71">
        <f>Y3-Y38</f>
        <v>-10959.865190000011</v>
      </c>
      <c r="Z39" s="58">
        <f>Z3-Z38</f>
        <v>16177.323130000019</v>
      </c>
      <c r="AA39" s="59">
        <f>Z39/Y39</f>
        <v>-1.4760512879994652</v>
      </c>
      <c r="AB39" s="59">
        <f>Y39/T39</f>
        <v>7.049291743286859E-2</v>
      </c>
      <c r="AC39" s="60">
        <f>Z39/U39</f>
        <v>-0.23848328910785438</v>
      </c>
    </row>
    <row r="42" spans="1:29" x14ac:dyDescent="0.25">
      <c r="Y42" s="31"/>
      <c r="Z42" s="31"/>
    </row>
    <row r="43" spans="1:29" x14ac:dyDescent="0.25">
      <c r="A43" s="9"/>
      <c r="B43" s="1"/>
      <c r="C43" s="1"/>
      <c r="D43" s="1"/>
      <c r="E43" s="1"/>
      <c r="F43" s="1"/>
      <c r="G43" s="2"/>
      <c r="H43" s="1"/>
      <c r="I43" s="1"/>
      <c r="J43" s="1"/>
      <c r="K43" s="1"/>
      <c r="L43" s="1"/>
      <c r="M43" s="1"/>
      <c r="N43" s="1"/>
    </row>
    <row r="44" spans="1:29" hidden="1" x14ac:dyDescent="0.25">
      <c r="A44" s="9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29" hidden="1" x14ac:dyDescent="0.25">
      <c r="A45" s="9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29" hidden="1" x14ac:dyDescent="0.25">
      <c r="A46" s="9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29" hidden="1" x14ac:dyDescent="0.25">
      <c r="A47" s="9" t="s">
        <v>29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29" hidden="1" x14ac:dyDescent="0.25">
      <c r="A48" s="9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idden="1" x14ac:dyDescent="0.25">
      <c r="A49" s="29" t="s">
        <v>28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idden="1" x14ac:dyDescent="0.25">
      <c r="A50" s="29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idden="1" x14ac:dyDescent="0.25">
      <c r="A51" s="29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idden="1" x14ac:dyDescent="0.25">
      <c r="A52" s="9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idden="1" x14ac:dyDescent="0.25">
      <c r="A53" s="9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idden="1" x14ac:dyDescent="0.25">
      <c r="A54" s="9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idden="1" x14ac:dyDescent="0.25">
      <c r="A55" s="9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idden="1" x14ac:dyDescent="0.25">
      <c r="A56" s="9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idden="1" x14ac:dyDescent="0.25">
      <c r="A57" s="9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idden="1" x14ac:dyDescent="0.25">
      <c r="A58" s="9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idden="1" x14ac:dyDescent="0.25">
      <c r="A59" s="9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idden="1" x14ac:dyDescent="0.25">
      <c r="A60" s="9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idden="1" x14ac:dyDescent="0.25">
      <c r="A61" s="9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idden="1" x14ac:dyDescent="0.25">
      <c r="A62" s="9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idden="1" x14ac:dyDescent="0.25">
      <c r="A63" s="9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idden="1" x14ac:dyDescent="0.25">
      <c r="A64" s="9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idden="1" x14ac:dyDescent="0.25">
      <c r="A65" s="9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idden="1" x14ac:dyDescent="0.25">
      <c r="A66" s="9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idden="1" x14ac:dyDescent="0.25">
      <c r="A67" s="9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idden="1" x14ac:dyDescent="0.25">
      <c r="A68" s="9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idden="1" x14ac:dyDescent="0.25">
      <c r="A69" s="9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idden="1" x14ac:dyDescent="0.25">
      <c r="A70" s="9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idden="1" x14ac:dyDescent="0.25">
      <c r="A71" s="9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idden="1" x14ac:dyDescent="0.25">
      <c r="A72" s="9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idden="1" x14ac:dyDescent="0.25">
      <c r="A73" s="9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idden="1" x14ac:dyDescent="0.25">
      <c r="A74" s="9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idden="1" x14ac:dyDescent="0.25">
      <c r="A75" s="9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idden="1" x14ac:dyDescent="0.25">
      <c r="A76" s="9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idden="1" x14ac:dyDescent="0.25">
      <c r="A77" s="9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idden="1" x14ac:dyDescent="0.25">
      <c r="A78" s="9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idden="1" x14ac:dyDescent="0.25">
      <c r="A79" s="9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idden="1" x14ac:dyDescent="0.25">
      <c r="A80" s="9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x14ac:dyDescent="0.25">
      <c r="A81" s="9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x14ac:dyDescent="0.25">
      <c r="A82" s="9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x14ac:dyDescent="0.25">
      <c r="A83" s="9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x14ac:dyDescent="0.25">
      <c r="A84" s="9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x14ac:dyDescent="0.25">
      <c r="A85" s="9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x14ac:dyDescent="0.25">
      <c r="A86" s="9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x14ac:dyDescent="0.25">
      <c r="A87" s="9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x14ac:dyDescent="0.25">
      <c r="A88" s="9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x14ac:dyDescent="0.25">
      <c r="A89" s="9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x14ac:dyDescent="0.25">
      <c r="A90" s="9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x14ac:dyDescent="0.25">
      <c r="A91" s="9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x14ac:dyDescent="0.25">
      <c r="A92" s="9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x14ac:dyDescent="0.25">
      <c r="A93" s="9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x14ac:dyDescent="0.25">
      <c r="A94" s="9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x14ac:dyDescent="0.25">
      <c r="A95" s="9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x14ac:dyDescent="0.25">
      <c r="A96" s="9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x14ac:dyDescent="0.25">
      <c r="A97" s="9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x14ac:dyDescent="0.25">
      <c r="A98" s="9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x14ac:dyDescent="0.25">
      <c r="A99" s="9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x14ac:dyDescent="0.25">
      <c r="A100" s="9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x14ac:dyDescent="0.25">
      <c r="A101" s="9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x14ac:dyDescent="0.25">
      <c r="A102" s="9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x14ac:dyDescent="0.25">
      <c r="A103" s="9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x14ac:dyDescent="0.25">
      <c r="A104" s="9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x14ac:dyDescent="0.25">
      <c r="A105" s="9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x14ac:dyDescent="0.25">
      <c r="A106" s="9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x14ac:dyDescent="0.25">
      <c r="A107" s="9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x14ac:dyDescent="0.25">
      <c r="A108" s="9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x14ac:dyDescent="0.25">
      <c r="A109" s="9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x14ac:dyDescent="0.25">
      <c r="A110" s="9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x14ac:dyDescent="0.25">
      <c r="A111" s="9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x14ac:dyDescent="0.25">
      <c r="A112" s="9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x14ac:dyDescent="0.25">
      <c r="A113" s="9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x14ac:dyDescent="0.25">
      <c r="A114" s="9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x14ac:dyDescent="0.25">
      <c r="A115" s="9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x14ac:dyDescent="0.25">
      <c r="A116" s="9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</sheetData>
  <mergeCells count="19">
    <mergeCell ref="Y1:AA1"/>
    <mergeCell ref="AB1:AB2"/>
    <mergeCell ref="AC1:AC2"/>
    <mergeCell ref="A26:AC26"/>
    <mergeCell ref="A49:A51"/>
    <mergeCell ref="I1:I2"/>
    <mergeCell ref="B1:D1"/>
    <mergeCell ref="H1:H2"/>
    <mergeCell ref="J1:L1"/>
    <mergeCell ref="W1:W2"/>
    <mergeCell ref="X1:X2"/>
    <mergeCell ref="M1:M2"/>
    <mergeCell ref="O1:Q1"/>
    <mergeCell ref="R1:R2"/>
    <mergeCell ref="S1:S2"/>
    <mergeCell ref="T1:V1"/>
    <mergeCell ref="N1:N2"/>
    <mergeCell ref="A1:A2"/>
    <mergeCell ref="E1:G1"/>
  </mergeCells>
  <phoneticPr fontId="0" type="noConversion"/>
  <pageMargins left="2.0866141732283467" right="0.70866141732283472" top="0.74803149606299213" bottom="0.74803149606299213" header="0.31496062992125984" footer="0.31496062992125984"/>
  <pageSetup paperSize="9" scale="66" orientation="landscape" r:id="rId1"/>
  <headerFooter alignWithMargins="0"/>
  <rowBreaks count="2" manualBreakCount="2">
    <brk id="25" max="16383" man="1"/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</dc:creator>
  <cp:lastModifiedBy>оо</cp:lastModifiedBy>
  <cp:lastPrinted>2014-07-10T13:09:25Z</cp:lastPrinted>
  <dcterms:created xsi:type="dcterms:W3CDTF">2009-02-11T16:43:31Z</dcterms:created>
  <dcterms:modified xsi:type="dcterms:W3CDTF">2017-11-16T05:50:15Z</dcterms:modified>
</cp:coreProperties>
</file>