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Никель" sheetId="1" r:id="rId1"/>
  </sheets>
  <definedNames>
    <definedName name="ЛВА">#REF!</definedName>
    <definedName name="ЛВА1">#REF!</definedName>
    <definedName name="ЛВА2">#REF!</definedName>
    <definedName name="ЛВА3">#REF!</definedName>
    <definedName name="Набиулина">#REF!</definedName>
    <definedName name="НабиулинаЗпл">#REF!</definedName>
    <definedName name="_xlnm.Print_Area" localSheetId="0">Никель!$A$1:$K$59</definedName>
    <definedName name="Овчаренко">#REF!</definedName>
    <definedName name="ШишковаЗпл">#REF!</definedName>
  </definedNames>
  <calcPr calcId="145621"/>
</workbook>
</file>

<file path=xl/calcChain.xml><?xml version="1.0" encoding="utf-8"?>
<calcChain xmlns="http://schemas.openxmlformats.org/spreadsheetml/2006/main">
  <c r="J54" i="1" l="1"/>
  <c r="I54" i="1"/>
  <c r="H53" i="1"/>
  <c r="G53" i="1"/>
  <c r="K52" i="1"/>
  <c r="J52" i="1"/>
  <c r="I52" i="1"/>
  <c r="H51" i="1"/>
  <c r="G51" i="1"/>
  <c r="F51" i="1"/>
  <c r="K50" i="1"/>
  <c r="J50" i="1"/>
  <c r="I50" i="1"/>
  <c r="H49" i="1"/>
  <c r="G49" i="1"/>
  <c r="F49" i="1"/>
  <c r="E49" i="1"/>
  <c r="K48" i="1"/>
  <c r="J48" i="1"/>
  <c r="I48" i="1"/>
  <c r="H47" i="1"/>
  <c r="G47" i="1"/>
  <c r="F47" i="1"/>
  <c r="E47" i="1"/>
  <c r="K46" i="1"/>
  <c r="J46" i="1"/>
  <c r="I46" i="1"/>
  <c r="G45" i="1"/>
  <c r="F45" i="1"/>
  <c r="E45" i="1"/>
  <c r="K44" i="1"/>
  <c r="J44" i="1"/>
  <c r="I44" i="1"/>
  <c r="G43" i="1"/>
  <c r="F43" i="1"/>
  <c r="E43" i="1"/>
  <c r="K42" i="1"/>
  <c r="J42" i="1"/>
  <c r="I42" i="1"/>
  <c r="K40" i="1"/>
  <c r="J40" i="1"/>
  <c r="I40" i="1"/>
  <c r="H39" i="1"/>
  <c r="G39" i="1"/>
  <c r="K38" i="1"/>
  <c r="J38" i="1"/>
  <c r="I38" i="1"/>
  <c r="H37" i="1"/>
  <c r="G37" i="1"/>
  <c r="F37" i="1"/>
  <c r="K36" i="1"/>
  <c r="J36" i="1"/>
  <c r="I36" i="1"/>
  <c r="K35" i="1"/>
  <c r="J35" i="1"/>
  <c r="I35" i="1"/>
  <c r="H35" i="1"/>
  <c r="H55" i="1" s="1"/>
  <c r="G35" i="1"/>
  <c r="G55" i="1" s="1"/>
  <c r="F35" i="1"/>
  <c r="F53" i="1" s="1"/>
  <c r="E35" i="1"/>
  <c r="E51" i="1" s="1"/>
  <c r="J32" i="1"/>
  <c r="I32" i="1"/>
  <c r="I31" i="1"/>
  <c r="J30" i="1"/>
  <c r="I30" i="1"/>
  <c r="K29" i="1"/>
  <c r="J29" i="1"/>
  <c r="I29" i="1"/>
  <c r="K28" i="1"/>
  <c r="J28" i="1"/>
  <c r="I28" i="1"/>
  <c r="K27" i="1"/>
  <c r="J27" i="1"/>
  <c r="I27" i="1"/>
  <c r="H26" i="1"/>
  <c r="H24" i="1" s="1"/>
  <c r="G26" i="1"/>
  <c r="G24" i="1" s="1"/>
  <c r="F26" i="1"/>
  <c r="F24" i="1" s="1"/>
  <c r="E26" i="1"/>
  <c r="J24" i="1"/>
  <c r="E24" i="1"/>
  <c r="J23" i="1"/>
  <c r="J22" i="1"/>
  <c r="I22" i="1"/>
  <c r="K21" i="1"/>
  <c r="J21" i="1"/>
  <c r="I21" i="1"/>
  <c r="K20" i="1"/>
  <c r="J20" i="1"/>
  <c r="I20" i="1"/>
  <c r="K19" i="1"/>
  <c r="J19" i="1"/>
  <c r="I19" i="1"/>
  <c r="H18" i="1"/>
  <c r="K18" i="1" s="1"/>
  <c r="G18" i="1"/>
  <c r="F18" i="1"/>
  <c r="F11" i="1" s="1"/>
  <c r="E18" i="1"/>
  <c r="E11" i="1" s="1"/>
  <c r="K17" i="1"/>
  <c r="J17" i="1"/>
  <c r="I17" i="1"/>
  <c r="K16" i="1"/>
  <c r="J16" i="1"/>
  <c r="I16" i="1"/>
  <c r="K15" i="1"/>
  <c r="J15" i="1"/>
  <c r="I15" i="1"/>
  <c r="K14" i="1"/>
  <c r="J14" i="1"/>
  <c r="I14" i="1"/>
  <c r="H13" i="1"/>
  <c r="K13" i="1" s="1"/>
  <c r="G13" i="1"/>
  <c r="G11" i="1" s="1"/>
  <c r="F13" i="1"/>
  <c r="E13" i="1"/>
  <c r="E10" i="1" l="1"/>
  <c r="E12" i="1"/>
  <c r="G10" i="1"/>
  <c r="G56" i="1" s="1"/>
  <c r="G57" i="1" s="1"/>
  <c r="G12" i="1"/>
  <c r="G25" i="1"/>
  <c r="I24" i="1"/>
  <c r="K24" i="1"/>
  <c r="F10" i="1"/>
  <c r="F56" i="1" s="1"/>
  <c r="F12" i="1"/>
  <c r="F25" i="1"/>
  <c r="J13" i="1"/>
  <c r="J26" i="1"/>
  <c r="E41" i="1"/>
  <c r="E55" i="1"/>
  <c r="I18" i="1"/>
  <c r="K26" i="1"/>
  <c r="E39" i="1"/>
  <c r="F41" i="1"/>
  <c r="H45" i="1"/>
  <c r="F55" i="1"/>
  <c r="H11" i="1"/>
  <c r="J18" i="1"/>
  <c r="E37" i="1"/>
  <c r="F39" i="1"/>
  <c r="G41" i="1"/>
  <c r="H43" i="1"/>
  <c r="E53" i="1"/>
  <c r="I13" i="1"/>
  <c r="I26" i="1"/>
  <c r="H41" i="1"/>
  <c r="J11" i="1" l="1"/>
  <c r="I11" i="1"/>
  <c r="H10" i="1"/>
  <c r="K11" i="1"/>
  <c r="H12" i="1"/>
  <c r="F57" i="1"/>
  <c r="E56" i="1"/>
  <c r="E57" i="1" s="1"/>
  <c r="E25" i="1"/>
  <c r="H56" i="1" l="1"/>
  <c r="H57" i="1" s="1"/>
  <c r="K10" i="1"/>
  <c r="I10" i="1"/>
  <c r="J10" i="1"/>
  <c r="H25" i="1"/>
</calcChain>
</file>

<file path=xl/sharedStrings.xml><?xml version="1.0" encoding="utf-8"?>
<sst xmlns="http://schemas.openxmlformats.org/spreadsheetml/2006/main" count="115" uniqueCount="75">
  <si>
    <t xml:space="preserve">к Заключению </t>
  </si>
  <si>
    <t>№</t>
  </si>
  <si>
    <t>Показатели</t>
  </si>
  <si>
    <t>2019 год                     Исполнение, тыс.рублей</t>
  </si>
  <si>
    <t>Утвержденные бюджетные назначения на 2020 год, тыс.рублей</t>
  </si>
  <si>
    <t>Отчет об исполнении бюджета за 2020 год</t>
  </si>
  <si>
    <t>Решение о бюджете от 25.12.2019 № 114</t>
  </si>
  <si>
    <t>Уточнненный бюджет в редакции решения от 18.12.2020 № 75</t>
  </si>
  <si>
    <t>Исполнение      ф.0503117, тыс.рублей</t>
  </si>
  <si>
    <t xml:space="preserve">% исполнения к утвержденным бюджетным назначениям </t>
  </si>
  <si>
    <t>Неисполненные бюджетные назначения, тыс.рублей</t>
  </si>
  <si>
    <t>Динамика изменений доходов и расходов бюджета к предыдущему году</t>
  </si>
  <si>
    <t>1.</t>
  </si>
  <si>
    <t>ДОХОДЫ, в том числе:</t>
  </si>
  <si>
    <t>1.1</t>
  </si>
  <si>
    <r>
      <t xml:space="preserve">Налоговые и неналоговые доходы местного бюджета,                                                                                           </t>
    </r>
    <r>
      <rPr>
        <i/>
        <sz val="8"/>
        <rFont val="Times New Roman"/>
        <family val="1"/>
        <charset val="204"/>
      </rPr>
      <t>%  в общей структуре доходов</t>
    </r>
  </si>
  <si>
    <t>x</t>
  </si>
  <si>
    <t>1.1.1</t>
  </si>
  <si>
    <t xml:space="preserve">Налоговые доходы </t>
  </si>
  <si>
    <t>налог на доходы физических лиц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</si>
  <si>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</si>
  <si>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</si>
  <si>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</si>
  <si>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1.1.2</t>
  </si>
  <si>
    <t>Неналоговые доходы</t>
  </si>
  <si>
    <t xml:space="preserve">доходы от использования имущества, находящегося в государственной и муниципальной собственности 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</si>
  <si>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</si>
  <si>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</si>
  <si>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</si>
  <si>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х</t>
  </si>
  <si>
    <t>Прочие неналоговые доходы</t>
  </si>
  <si>
    <t>1.2</t>
  </si>
  <si>
    <r>
      <t>Безвозмездные поступления,</t>
    </r>
    <r>
      <rPr>
        <i/>
        <sz val="8"/>
        <rFont val="Times New Roman"/>
        <family val="1"/>
        <charset val="204"/>
      </rPr>
      <t xml:space="preserve">                                                                 % в общей структуре доходов</t>
    </r>
  </si>
  <si>
    <t>1.2.1</t>
  </si>
  <si>
    <t>Безвозмездные поступления от других бюджетов бюджетной системы РФ</t>
  </si>
  <si>
    <t>дотации</t>
  </si>
  <si>
    <t>субсидии</t>
  </si>
  <si>
    <t>субвенции</t>
  </si>
  <si>
    <t>иные межбюджетные трансферты</t>
  </si>
  <si>
    <t>-</t>
  </si>
  <si>
    <t>1.2.2</t>
  </si>
  <si>
    <t>безвозмездные поступления от негосударственных организаций</t>
  </si>
  <si>
    <t>1.2.3</t>
  </si>
  <si>
    <t>прочие безвозмездные перечисления</t>
  </si>
  <si>
    <t>1.2.4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</si>
  <si>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</si>
  <si>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1.2.5</t>
  </si>
  <si>
    <t>возврат остатков субсидий, субвенций и иных межбюджетных трансфертов, имеющих целевое назначение, прошлых лет</t>
  </si>
  <si>
    <t>2.</t>
  </si>
  <si>
    <t>РАСХОДЫ, в том числе</t>
  </si>
  <si>
    <t>2.1</t>
  </si>
  <si>
    <t xml:space="preserve">Общегосударственные вопросы </t>
  </si>
  <si>
    <t>%  в общей структуре расходов</t>
  </si>
  <si>
    <t>2.2.</t>
  </si>
  <si>
    <t>Национальная безопасность и правоохранительная деятельность</t>
  </si>
  <si>
    <t>2.3.</t>
  </si>
  <si>
    <t>Национальная экономика</t>
  </si>
  <si>
    <t>2.4.</t>
  </si>
  <si>
    <t>Жилищно-коммунальное хозяйство</t>
  </si>
  <si>
    <t>2.5.</t>
  </si>
  <si>
    <t>Охрана окружающей среды</t>
  </si>
  <si>
    <t>2.6.</t>
  </si>
  <si>
    <t>Культура, кинематография</t>
  </si>
  <si>
    <t>2.7.</t>
  </si>
  <si>
    <t>Социальная политика</t>
  </si>
  <si>
    <t>2.8.</t>
  </si>
  <si>
    <t>Физическая культура и спорт</t>
  </si>
  <si>
    <t>2.9.</t>
  </si>
  <si>
    <t>Средства массовой информации</t>
  </si>
  <si>
    <t>2.10.</t>
  </si>
  <si>
    <t>Обслуживание государственного и муниципального долга</t>
  </si>
  <si>
    <t>3</t>
  </si>
  <si>
    <t>ДЕФИЦИТ (-) ПРОФИЦИТ(+)</t>
  </si>
  <si>
    <t xml:space="preserve">Анализ основных показателей формирования и исполнения бюджета городского поселения Никель за 2020 год 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</si>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</sst>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_р_._-;\-* #,##0.0_р_._-;_-* &quot;-&quot;?_р_._-;_-@_-"/>
    <numFmt numFmtId="165" formatCode="0.0%"/>
    <numFmt numFmtId="166" formatCode="_-* #,##0.0\ _₽_-;\-* #,##0.0\ _₽_-;_-* &quot;-&quot;?\ _₽_-;_-@_-"/>
    <numFmt numFmtId="167" formatCode="#,##0.0_ ;[Red]\-#,##0.0\ "/>
    <numFmt numFmtId="168" formatCode="#,##0.0"/>
    <numFmt numFmtId="169" formatCode="#,##0.0_ ;\-#,##0.0\ "/>
    <numFmt numFmtId="170" formatCode="_-* #,##0.000_р_._-;\-* #,##0.000_р_._-;_-* &quot;-&quot;?_р_._-;_-@_-"/>
    <numFmt numFmtId="171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8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1" applyFont="1" applyFill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justify"/>
    </xf>
    <xf numFmtId="14" fontId="5" fillId="0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center" vertical="center" wrapText="1"/>
    </xf>
    <xf numFmtId="164" fontId="5" fillId="2" borderId="1" xfId="1" applyNumberFormat="1" applyFont="1" applyFill="1" applyBorder="1" applyAlignment="1" applyProtection="1">
      <alignment horizontal="right" vertical="center" wrapText="1"/>
    </xf>
    <xf numFmtId="165" fontId="8" fillId="2" borderId="1" xfId="1" applyNumberFormat="1" applyFont="1" applyFill="1" applyBorder="1" applyAlignment="1" applyProtection="1">
      <alignment horizontal="right" vertical="center" wrapText="1"/>
    </xf>
    <xf numFmtId="164" fontId="2" fillId="2" borderId="1" xfId="1" applyNumberFormat="1" applyFont="1" applyFill="1" applyBorder="1" applyAlignment="1" applyProtection="1">
      <alignment horizontal="right" vertical="center" wrapText="1"/>
    </xf>
    <xf numFmtId="166" fontId="1" fillId="0" borderId="0" xfId="1" applyNumberFormat="1" applyFont="1" applyFill="1" applyBorder="1"/>
    <xf numFmtId="167" fontId="1" fillId="0" borderId="0" xfId="1" applyNumberFormat="1" applyFont="1" applyFill="1" applyBorder="1"/>
    <xf numFmtId="165" fontId="11" fillId="2" borderId="1" xfId="1" applyNumberFormat="1" applyFont="1" applyFill="1" applyBorder="1" applyAlignment="1" applyProtection="1">
      <alignment horizontal="right" vertical="center" wrapText="1"/>
    </xf>
    <xf numFmtId="165" fontId="10" fillId="2" borderId="1" xfId="2" applyNumberFormat="1" applyFont="1" applyFill="1" applyBorder="1" applyAlignment="1" applyProtection="1">
      <alignment horizontal="right" vertical="center" wrapText="1"/>
    </xf>
    <xf numFmtId="165" fontId="10" fillId="2" borderId="1" xfId="1" applyNumberFormat="1" applyFont="1" applyFill="1" applyBorder="1" applyAlignment="1" applyProtection="1">
      <alignment horizontal="right" vertical="center" wrapText="1"/>
    </xf>
    <xf numFmtId="168" fontId="11" fillId="2" borderId="1" xfId="1" applyNumberFormat="1" applyFont="1" applyFill="1" applyBorder="1" applyAlignment="1" applyProtection="1">
      <alignment horizontal="right" vertical="center" wrapText="1"/>
    </xf>
    <xf numFmtId="49" fontId="9" fillId="2" borderId="1" xfId="1" applyNumberFormat="1" applyFont="1" applyFill="1" applyBorder="1" applyAlignment="1" applyProtection="1">
      <alignment horizontal="center" vertical="center" wrapText="1"/>
    </xf>
    <xf numFmtId="164" fontId="2" fillId="2" borderId="1" xfId="1" applyNumberFormat="1" applyFont="1" applyFill="1" applyBorder="1" applyAlignment="1">
      <alignment horizontal="right" vertical="center" wrapText="1"/>
    </xf>
    <xf numFmtId="164" fontId="13" fillId="2" borderId="1" xfId="1" applyNumberFormat="1" applyFont="1" applyFill="1" applyBorder="1" applyAlignment="1" applyProtection="1">
      <alignment horizontal="right" vertical="center" wrapText="1"/>
    </xf>
    <xf numFmtId="164" fontId="13" fillId="2" borderId="1" xfId="1" applyNumberFormat="1" applyFont="1" applyFill="1" applyBorder="1" applyAlignment="1" applyProtection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right" vertical="center" wrapText="1"/>
    </xf>
    <xf numFmtId="165" fontId="10" fillId="0" borderId="1" xfId="2" applyNumberFormat="1" applyFont="1" applyFill="1" applyBorder="1" applyAlignment="1" applyProtection="1">
      <alignment horizontal="right" vertical="center" wrapText="1"/>
    </xf>
    <xf numFmtId="165" fontId="11" fillId="0" borderId="1" xfId="1" applyNumberFormat="1" applyFont="1" applyFill="1" applyBorder="1" applyAlignment="1" applyProtection="1">
      <alignment horizontal="right" vertical="center" wrapText="1"/>
    </xf>
    <xf numFmtId="169" fontId="2" fillId="0" borderId="1" xfId="1" applyNumberFormat="1" applyFont="1" applyFill="1" applyBorder="1" applyAlignment="1" applyProtection="1">
      <alignment horizontal="right" vertical="center" wrapText="1"/>
    </xf>
    <xf numFmtId="165" fontId="8" fillId="0" borderId="1" xfId="1" applyNumberFormat="1" applyFont="1" applyFill="1" applyBorder="1" applyAlignment="1" applyProtection="1">
      <alignment horizontal="right" vertical="center" wrapText="1"/>
    </xf>
    <xf numFmtId="164" fontId="13" fillId="0" borderId="1" xfId="1" applyNumberFormat="1" applyFont="1" applyFill="1" applyBorder="1" applyAlignment="1" applyProtection="1">
      <alignment horizontal="right" vertical="center" wrapText="1"/>
    </xf>
    <xf numFmtId="169" fontId="13" fillId="2" borderId="1" xfId="1" applyNumberFormat="1" applyFont="1" applyFill="1" applyBorder="1" applyAlignment="1" applyProtection="1">
      <alignment horizontal="right" vertical="center" wrapText="1"/>
    </xf>
    <xf numFmtId="165" fontId="10" fillId="0" borderId="1" xfId="1" applyNumberFormat="1" applyFont="1" applyFill="1" applyBorder="1" applyAlignment="1" applyProtection="1">
      <alignment horizontal="right" vertical="center" wrapText="1"/>
    </xf>
    <xf numFmtId="170" fontId="13" fillId="0" borderId="1" xfId="1" applyNumberFormat="1" applyFont="1" applyFill="1" applyBorder="1" applyAlignment="1" applyProtection="1">
      <alignment horizontal="right" vertical="center" wrapText="1"/>
    </xf>
    <xf numFmtId="164" fontId="5" fillId="0" borderId="1" xfId="1" applyNumberFormat="1" applyFont="1" applyFill="1" applyBorder="1" applyAlignment="1" applyProtection="1">
      <alignment horizontal="right" vertical="center" wrapText="1"/>
    </xf>
    <xf numFmtId="171" fontId="1" fillId="0" borderId="0" xfId="1" applyNumberFormat="1" applyFont="1" applyFill="1" applyBorder="1"/>
    <xf numFmtId="165" fontId="11" fillId="2" borderId="1" xfId="1" applyNumberFormat="1" applyFont="1" applyFill="1" applyBorder="1" applyAlignment="1" applyProtection="1">
      <alignment horizontal="right" wrapText="1"/>
    </xf>
    <xf numFmtId="0" fontId="1" fillId="0" borderId="1" xfId="1" applyFont="1" applyFill="1" applyBorder="1"/>
    <xf numFmtId="168" fontId="15" fillId="2" borderId="1" xfId="1" applyNumberFormat="1" applyFont="1" applyFill="1" applyBorder="1" applyAlignment="1" applyProtection="1">
      <alignment horizontal="right" vertical="center" wrapText="1"/>
    </xf>
    <xf numFmtId="168" fontId="1" fillId="0" borderId="0" xfId="1" applyNumberFormat="1" applyFont="1" applyFill="1" applyBorder="1"/>
    <xf numFmtId="49" fontId="9" fillId="2" borderId="0" xfId="1" applyNumberFormat="1" applyFont="1" applyFill="1" applyBorder="1" applyAlignment="1" applyProtection="1">
      <alignment horizontal="center" vertical="center" wrapText="1"/>
    </xf>
    <xf numFmtId="0" fontId="5" fillId="2" borderId="0" xfId="1" applyFont="1" applyFill="1" applyBorder="1" applyAlignment="1" applyProtection="1">
      <alignment horizontal="center" vertical="center" wrapText="1"/>
    </xf>
    <xf numFmtId="165" fontId="10" fillId="2" borderId="0" xfId="1" applyNumberFormat="1" applyFont="1" applyFill="1" applyBorder="1" applyAlignment="1" applyProtection="1">
      <alignment horizontal="right" vertical="center" wrapText="1"/>
    </xf>
    <xf numFmtId="4" fontId="1" fillId="0" borderId="0" xfId="1" applyNumberFormat="1" applyFont="1" applyFill="1" applyBorder="1"/>
    <xf numFmtId="0" fontId="1" fillId="2" borderId="0" xfId="1" applyFont="1" applyFill="1" applyBorder="1"/>
    <xf numFmtId="0" fontId="4" fillId="0" borderId="0" xfId="0" applyFont="1" applyFill="1" applyAlignment="1">
      <alignment horizontal="left" vertical="center"/>
    </xf>
    <xf numFmtId="49" fontId="7" fillId="2" borderId="8" xfId="1" applyNumberFormat="1" applyFont="1" applyFill="1" applyBorder="1" applyAlignment="1" applyProtection="1">
      <alignment horizontal="center" vertical="center" wrapText="1"/>
    </xf>
    <xf numFmtId="49" fontId="7" fillId="2" borderId="9" xfId="1" applyNumberFormat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>
      <alignment horizontal="right" wrapText="1"/>
    </xf>
    <xf numFmtId="0" fontId="16" fillId="2" borderId="0" xfId="0" applyFont="1" applyFill="1" applyBorder="1" applyAlignment="1">
      <alignment horizontal="right"/>
    </xf>
    <xf numFmtId="49" fontId="9" fillId="2" borderId="8" xfId="1" applyNumberFormat="1" applyFont="1" applyFill="1" applyBorder="1" applyAlignment="1" applyProtection="1">
      <alignment horizontal="right" vertical="center" wrapText="1"/>
    </xf>
    <xf numFmtId="49" fontId="9" fillId="2" borderId="9" xfId="1" applyNumberFormat="1" applyFont="1" applyFill="1" applyBorder="1" applyAlignment="1" applyProtection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1" fillId="2" borderId="4" xfId="1" applyFont="1" applyFill="1" applyBorder="1" applyAlignment="1" applyProtection="1">
      <alignment horizontal="left" vertical="center" wrapText="1"/>
    </xf>
    <xf numFmtId="0" fontId="11" fillId="2" borderId="5" xfId="1" applyFont="1" applyFill="1" applyBorder="1" applyAlignment="1" applyProtection="1">
      <alignment horizontal="left" vertical="center" wrapText="1"/>
    </xf>
    <xf numFmtId="0" fontId="2" fillId="2" borderId="2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left" vertical="center" wrapText="1"/>
    </xf>
    <xf numFmtId="0" fontId="2" fillId="2" borderId="2" xfId="1" applyFont="1" applyFill="1" applyBorder="1" applyAlignment="1" applyProtection="1">
      <alignment horizontal="justify" vertical="center" wrapText="1"/>
    </xf>
    <xf numFmtId="0" fontId="2" fillId="2" borderId="3" xfId="1" applyFont="1" applyFill="1" applyBorder="1" applyAlignment="1" applyProtection="1">
      <alignment horizontal="justify" vertical="center" wrapText="1"/>
    </xf>
    <xf numFmtId="0" fontId="13" fillId="2" borderId="6" xfId="1" applyFont="1" applyFill="1" applyBorder="1" applyAlignment="1" applyProtection="1">
      <alignment horizontal="left" vertical="top" wrapText="1"/>
    </xf>
    <xf numFmtId="0" fontId="13" fillId="2" borderId="7" xfId="1" applyFont="1" applyFill="1" applyBorder="1" applyAlignment="1" applyProtection="1">
      <alignment horizontal="left" vertical="top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13" fillId="2" borderId="1" xfId="1" applyFont="1" applyFill="1" applyBorder="1" applyAlignment="1" applyProtection="1">
      <alignment horizontal="left" vertical="top" wrapText="1"/>
    </xf>
    <xf numFmtId="0" fontId="14" fillId="2" borderId="1" xfId="0" applyFont="1" applyFill="1" applyBorder="1" applyAlignment="1">
      <alignment vertical="top" wrapText="1"/>
    </xf>
    <xf numFmtId="0" fontId="13" fillId="2" borderId="6" xfId="1" applyFont="1" applyFill="1" applyBorder="1" applyAlignment="1" applyProtection="1">
      <alignment horizontal="justify" vertical="top" wrapText="1"/>
    </xf>
    <xf numFmtId="0" fontId="13" fillId="2" borderId="7" xfId="1" applyFont="1" applyFill="1" applyBorder="1" applyAlignment="1" applyProtection="1">
      <alignment horizontal="justify" vertical="top" wrapText="1"/>
    </xf>
    <xf numFmtId="49" fontId="9" fillId="2" borderId="1" xfId="1" applyNumberFormat="1" applyFont="1" applyFill="1" applyBorder="1" applyAlignment="1" applyProtection="1">
      <alignment horizontal="center" vertical="center" wrapText="1"/>
    </xf>
    <xf numFmtId="0" fontId="2" fillId="2" borderId="2" xfId="1" applyFont="1" applyFill="1" applyBorder="1" applyAlignment="1" applyProtection="1">
      <alignment horizontal="left" vertical="top" wrapText="1"/>
    </xf>
    <xf numFmtId="0" fontId="2" fillId="2" borderId="3" xfId="1" applyFont="1" applyFill="1" applyBorder="1" applyAlignment="1" applyProtection="1">
      <alignment horizontal="left" vertical="top" wrapText="1"/>
    </xf>
    <xf numFmtId="0" fontId="2" fillId="2" borderId="4" xfId="1" applyFont="1" applyFill="1" applyBorder="1" applyAlignment="1" applyProtection="1">
      <alignment horizontal="left" vertical="top" wrapText="1"/>
    </xf>
    <xf numFmtId="0" fontId="2" fillId="2" borderId="5" xfId="1" applyFont="1" applyFill="1" applyBorder="1" applyAlignment="1" applyProtection="1">
      <alignment horizontal="left" vertical="top" wrapText="1"/>
    </xf>
    <xf numFmtId="0" fontId="2" fillId="2" borderId="6" xfId="1" applyFont="1" applyFill="1" applyBorder="1" applyAlignment="1" applyProtection="1">
      <alignment horizontal="left" vertical="top" wrapText="1"/>
    </xf>
    <xf numFmtId="0" fontId="2" fillId="2" borderId="7" xfId="1" applyFont="1" applyFill="1" applyBorder="1" applyAlignment="1" applyProtection="1">
      <alignment horizontal="left" vertical="top" wrapText="1"/>
    </xf>
    <xf numFmtId="0" fontId="2" fillId="2" borderId="1" xfId="1" applyFont="1" applyFill="1" applyBorder="1" applyAlignment="1" applyProtection="1">
      <alignment horizontal="left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5" fillId="2" borderId="1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17" fillId="0" borderId="0" xfId="1" applyFont="1" applyFill="1" applyBorder="1"/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3"/>
  <sheetViews>
    <sheetView tabSelected="1" zoomScaleNormal="100" zoomScalePageLayoutView="90" workbookViewId="0">
      <pane xSplit="2" ySplit="9" topLeftCell="C35" activePane="bottomRight" state="frozen"/>
      <selection pane="topRight" activeCell="C1" sqref="C1"/>
      <selection pane="bottomLeft" activeCell="A10" sqref="A10"/>
      <selection pane="bottomRight" activeCell="M55" sqref="M55:O58"/>
    </sheetView>
  </sheetViews>
  <sheetFormatPr defaultRowHeight="12.75" x14ac:dyDescent="0.2"/>
  <cols>
    <col min="1" max="1" width="5.28515625" style="1" customWidth="1"/>
    <col min="2" max="2" width="5.7109375" style="1" customWidth="1"/>
    <col min="3" max="3" width="3.5703125" style="1" customWidth="1"/>
    <col min="4" max="4" width="36.42578125" style="1" customWidth="1"/>
    <col min="5" max="5" width="13.28515625" style="1" customWidth="1"/>
    <col min="6" max="6" width="16.28515625" style="1" customWidth="1"/>
    <col min="7" max="7" width="16.7109375" style="1" customWidth="1"/>
    <col min="8" max="8" width="11.85546875" style="1" customWidth="1"/>
    <col min="9" max="9" width="16.42578125" style="1" customWidth="1"/>
    <col min="10" max="10" width="14.7109375" style="1" customWidth="1"/>
    <col min="11" max="11" width="17.42578125" style="1" customWidth="1"/>
    <col min="12" max="12" width="15.42578125" style="1" bestFit="1" customWidth="1"/>
    <col min="13" max="13" width="14.42578125" style="1" customWidth="1"/>
    <col min="14" max="14" width="10.85546875" style="1" bestFit="1" customWidth="1"/>
    <col min="15" max="16384" width="9.140625" style="1"/>
  </cols>
  <sheetData>
    <row r="1" spans="2:13" ht="15" x14ac:dyDescent="0.25">
      <c r="K1" s="82" t="s">
        <v>74</v>
      </c>
    </row>
    <row r="2" spans="2:13" ht="15" x14ac:dyDescent="0.25">
      <c r="I2" s="3"/>
      <c r="K2" s="82" t="s">
        <v>0</v>
      </c>
    </row>
    <row r="3" spans="2:13" x14ac:dyDescent="0.2">
      <c r="I3" s="4"/>
      <c r="J3" s="2"/>
      <c r="K3" s="2"/>
    </row>
    <row r="4" spans="2:13" x14ac:dyDescent="0.2">
      <c r="B4" s="76" t="s">
        <v>73</v>
      </c>
      <c r="C4" s="76"/>
      <c r="D4" s="76"/>
      <c r="E4" s="76"/>
      <c r="F4" s="76"/>
      <c r="G4" s="76"/>
      <c r="H4" s="76"/>
      <c r="I4" s="76"/>
      <c r="J4" s="76"/>
      <c r="K4" s="76"/>
    </row>
    <row r="5" spans="2:13" ht="9" customHeight="1" x14ac:dyDescent="0.2"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2:13" ht="13.5" customHeight="1" x14ac:dyDescent="0.2">
      <c r="B6" s="77"/>
      <c r="C6" s="77"/>
      <c r="D6" s="77"/>
      <c r="E6" s="77"/>
      <c r="F6" s="77"/>
      <c r="G6" s="77"/>
      <c r="H6" s="77"/>
      <c r="I6" s="77"/>
      <c r="J6" s="77"/>
      <c r="K6" s="77"/>
    </row>
    <row r="7" spans="2:13" ht="12" customHeight="1" x14ac:dyDescent="0.2">
      <c r="D7" s="5"/>
      <c r="E7" s="5"/>
    </row>
    <row r="8" spans="2:13" ht="24.75" customHeight="1" x14ac:dyDescent="0.2">
      <c r="B8" s="78" t="s">
        <v>1</v>
      </c>
      <c r="C8" s="78" t="s">
        <v>2</v>
      </c>
      <c r="D8" s="79"/>
      <c r="E8" s="78" t="s">
        <v>3</v>
      </c>
      <c r="F8" s="80" t="s">
        <v>4</v>
      </c>
      <c r="G8" s="80"/>
      <c r="H8" s="80" t="s">
        <v>5</v>
      </c>
      <c r="I8" s="80"/>
      <c r="J8" s="80"/>
      <c r="K8" s="81"/>
    </row>
    <row r="9" spans="2:13" ht="82.5" customHeight="1" x14ac:dyDescent="0.2">
      <c r="B9" s="78"/>
      <c r="C9" s="79"/>
      <c r="D9" s="79"/>
      <c r="E9" s="79"/>
      <c r="F9" s="6" t="s">
        <v>6</v>
      </c>
      <c r="G9" s="6" t="s">
        <v>7</v>
      </c>
      <c r="H9" s="6" t="s">
        <v>8</v>
      </c>
      <c r="I9" s="6" t="s">
        <v>9</v>
      </c>
      <c r="J9" s="6" t="s">
        <v>10</v>
      </c>
      <c r="K9" s="6" t="s">
        <v>11</v>
      </c>
    </row>
    <row r="10" spans="2:13" ht="21" customHeight="1" x14ac:dyDescent="0.2">
      <c r="B10" s="7" t="s">
        <v>12</v>
      </c>
      <c r="C10" s="62" t="s">
        <v>13</v>
      </c>
      <c r="D10" s="62"/>
      <c r="E10" s="8">
        <f>E11+E24</f>
        <v>197939.28361000001</v>
      </c>
      <c r="F10" s="8">
        <f>F11+F24</f>
        <v>186168.75347</v>
      </c>
      <c r="G10" s="8">
        <f>G11+G24</f>
        <v>210626.56929000001</v>
      </c>
      <c r="H10" s="8">
        <f>H11+H24</f>
        <v>215065.7169</v>
      </c>
      <c r="I10" s="9">
        <f>SUM(H10/G10)</f>
        <v>1.0210759147099242</v>
      </c>
      <c r="J10" s="10">
        <f>SUM(H10-G10)</f>
        <v>4439.1476099999854</v>
      </c>
      <c r="K10" s="9">
        <f>H10/E10-100%</f>
        <v>8.6523670176275935E-2</v>
      </c>
      <c r="L10" s="11"/>
      <c r="M10" s="12"/>
    </row>
    <row r="11" spans="2:13" ht="21" customHeight="1" x14ac:dyDescent="0.2">
      <c r="B11" s="67" t="s">
        <v>14</v>
      </c>
      <c r="C11" s="68" t="s">
        <v>15</v>
      </c>
      <c r="D11" s="69"/>
      <c r="E11" s="10">
        <f>SUM(E13+E18)-E23</f>
        <v>111234.6936</v>
      </c>
      <c r="F11" s="10">
        <f>SUM(F13+F18)</f>
        <v>106066.70000000001</v>
      </c>
      <c r="G11" s="10">
        <f>SUM(G13+G18)</f>
        <v>109015.45785999999</v>
      </c>
      <c r="H11" s="10">
        <f>SUM(H13+H18)</f>
        <v>116032.03787999999</v>
      </c>
      <c r="I11" s="13">
        <f>SUM(H11/G11)</f>
        <v>1.0643631660843074</v>
      </c>
      <c r="J11" s="10">
        <f>SUM(H11-G11)</f>
        <v>7016.580019999994</v>
      </c>
      <c r="K11" s="9">
        <f>H11/E11-100%</f>
        <v>4.312812958564205E-2</v>
      </c>
      <c r="L11" s="11"/>
      <c r="M11" s="12"/>
    </row>
    <row r="12" spans="2:13" ht="19.5" customHeight="1" x14ac:dyDescent="0.2">
      <c r="B12" s="75"/>
      <c r="C12" s="70"/>
      <c r="D12" s="71"/>
      <c r="E12" s="14">
        <f>E11/E10</f>
        <v>0.56196370710912458</v>
      </c>
      <c r="F12" s="14">
        <f>F11/F10</f>
        <v>0.56973416872070337</v>
      </c>
      <c r="G12" s="14">
        <f>G11/G10</f>
        <v>0.51757695255389491</v>
      </c>
      <c r="H12" s="14">
        <f>H11/H10</f>
        <v>0.53951898774248563</v>
      </c>
      <c r="I12" s="13" t="s">
        <v>16</v>
      </c>
      <c r="J12" s="15" t="s">
        <v>16</v>
      </c>
      <c r="K12" s="16" t="s">
        <v>16</v>
      </c>
      <c r="L12" s="11"/>
      <c r="M12" s="12"/>
    </row>
    <row r="13" spans="2:13" ht="18.600000000000001" customHeight="1" x14ac:dyDescent="0.2">
      <c r="B13" s="17" t="s">
        <v>17</v>
      </c>
      <c r="C13" s="74" t="s">
        <v>18</v>
      </c>
      <c r="D13" s="74"/>
      <c r="E13" s="18">
        <f>SUM(E14:E17)</f>
        <v>62667.228650000005</v>
      </c>
      <c r="F13" s="18">
        <f>SUM(F14:F17)</f>
        <v>62774.090000000004</v>
      </c>
      <c r="G13" s="18">
        <f>SUM(G14:G17)</f>
        <v>64423</v>
      </c>
      <c r="H13" s="18">
        <f>SUM(H14:H17)</f>
        <v>70153.126499999998</v>
      </c>
      <c r="I13" s="13">
        <f>SUM(H13/G13)</f>
        <v>1.0889453533675861</v>
      </c>
      <c r="J13" s="10">
        <f t="shared" ref="J13:J23" si="0">SUM(H13-G13)</f>
        <v>5730.1264999999985</v>
      </c>
      <c r="K13" s="9">
        <f>H13/E13-100%</f>
        <v>0.11945474550676494</v>
      </c>
      <c r="L13" s="11"/>
      <c r="M13" s="12"/>
    </row>
    <row r="14" spans="2:13" ht="18.600000000000001" customHeight="1" x14ac:dyDescent="0.2">
      <c r="B14" s="17"/>
      <c r="C14" s="60" t="s">
        <v>19</v>
      </c>
      <c r="D14" s="61"/>
      <c r="E14" s="10">
        <v>44961.554259999997</v>
      </c>
      <c r="F14" s="18">
        <v>45405.073000000004</v>
      </c>
      <c r="G14" s="19">
        <v>48462</v>
      </c>
      <c r="H14" s="19">
        <v>53240.87429</v>
      </c>
      <c r="I14" s="13">
        <f>SUM(H14/G14)</f>
        <v>1.0986107525483884</v>
      </c>
      <c r="J14" s="10">
        <f t="shared" si="0"/>
        <v>4778.8742899999997</v>
      </c>
      <c r="K14" s="9">
        <f>H14/E14-100%</f>
        <v>0.18414221141295584</v>
      </c>
      <c r="L14" s="11"/>
      <c r="M14" s="12"/>
    </row>
    <row r="15" spans="2:13" ht="27" customHeight="1" x14ac:dyDescent="0.2">
      <c r="B15" s="17"/>
      <c r="C15" s="60" t="s">
        <v>20</v>
      </c>
      <c r="D15" s="61"/>
      <c r="E15" s="10">
        <v>1954.0179499999999</v>
      </c>
      <c r="F15" s="19">
        <v>1855.0169999999998</v>
      </c>
      <c r="G15" s="19">
        <v>1849</v>
      </c>
      <c r="H15" s="19">
        <v>1845.4036900000001</v>
      </c>
      <c r="I15" s="13">
        <f t="shared" ref="I15:I24" si="1">SUM(H15/G15)</f>
        <v>0.99805499729583569</v>
      </c>
      <c r="J15" s="10">
        <f t="shared" si="0"/>
        <v>-3.5963099999999031</v>
      </c>
      <c r="K15" s="9">
        <f>H15/E15-100%</f>
        <v>-5.5585088151314022E-2</v>
      </c>
      <c r="L15" s="11"/>
      <c r="M15" s="12"/>
    </row>
    <row r="16" spans="2:13" ht="18.600000000000001" customHeight="1" x14ac:dyDescent="0.2">
      <c r="B16" s="17"/>
      <c r="C16" s="60" t="s">
        <v>21</v>
      </c>
      <c r="D16" s="61"/>
      <c r="E16" s="10">
        <v>8076.8479500000003</v>
      </c>
      <c r="F16" s="19">
        <v>8424</v>
      </c>
      <c r="G16" s="19">
        <v>7500</v>
      </c>
      <c r="H16" s="19">
        <v>7697.5008500000004</v>
      </c>
      <c r="I16" s="13">
        <f t="shared" si="1"/>
        <v>1.0263334466666667</v>
      </c>
      <c r="J16" s="10">
        <f t="shared" si="0"/>
        <v>197.50085000000036</v>
      </c>
      <c r="K16" s="9">
        <f t="shared" ref="K16:K21" si="2">H16/E16-100%</f>
        <v>-4.6967220671772059E-2</v>
      </c>
      <c r="L16" s="11"/>
      <c r="M16" s="12"/>
    </row>
    <row r="17" spans="2:14" ht="18.600000000000001" customHeight="1" x14ac:dyDescent="0.2">
      <c r="B17" s="17"/>
      <c r="C17" s="60" t="s">
        <v>22</v>
      </c>
      <c r="D17" s="61"/>
      <c r="E17" s="10">
        <v>7674.8084900000003</v>
      </c>
      <c r="F17" s="19">
        <v>7090</v>
      </c>
      <c r="G17" s="19">
        <v>6612</v>
      </c>
      <c r="H17" s="19">
        <v>7369.3476700000001</v>
      </c>
      <c r="I17" s="13">
        <f t="shared" si="1"/>
        <v>1.1145413898971568</v>
      </c>
      <c r="J17" s="10">
        <f t="shared" si="0"/>
        <v>757.34767000000011</v>
      </c>
      <c r="K17" s="9">
        <f t="shared" si="2"/>
        <v>-3.9800448493015117E-2</v>
      </c>
      <c r="L17" s="11"/>
      <c r="M17" s="12"/>
    </row>
    <row r="18" spans="2:14" ht="18.600000000000001" customHeight="1" x14ac:dyDescent="0.2">
      <c r="B18" s="17" t="s">
        <v>23</v>
      </c>
      <c r="C18" s="74" t="s">
        <v>24</v>
      </c>
      <c r="D18" s="74"/>
      <c r="E18" s="10">
        <f>SUM(E19:E23)</f>
        <v>48567.464950000001</v>
      </c>
      <c r="F18" s="10">
        <f>SUM(F19:F23)</f>
        <v>43292.61</v>
      </c>
      <c r="G18" s="10">
        <f>SUM(G19:G23)</f>
        <v>44592.457860000002</v>
      </c>
      <c r="H18" s="10">
        <f>SUM(H19:H23)</f>
        <v>45878.911379999998</v>
      </c>
      <c r="I18" s="13">
        <f t="shared" si="1"/>
        <v>1.028849127895997</v>
      </c>
      <c r="J18" s="10">
        <f t="shared" si="0"/>
        <v>1286.4535199999955</v>
      </c>
      <c r="K18" s="9">
        <f t="shared" si="2"/>
        <v>-5.5357090858414337E-2</v>
      </c>
      <c r="L18" s="11"/>
      <c r="M18" s="12"/>
    </row>
    <row r="19" spans="2:14" ht="26.25" customHeight="1" x14ac:dyDescent="0.2">
      <c r="B19" s="17"/>
      <c r="C19" s="60" t="s">
        <v>25</v>
      </c>
      <c r="D19" s="61"/>
      <c r="E19" s="19">
        <v>44384.242709999999</v>
      </c>
      <c r="F19" s="19">
        <v>41590.080000000002</v>
      </c>
      <c r="G19" s="19">
        <v>42905.119999999995</v>
      </c>
      <c r="H19" s="19">
        <v>44014.852729999999</v>
      </c>
      <c r="I19" s="13">
        <f t="shared" si="1"/>
        <v>1.0258648089085871</v>
      </c>
      <c r="J19" s="10">
        <f t="shared" si="0"/>
        <v>1109.7327300000034</v>
      </c>
      <c r="K19" s="9">
        <f t="shared" si="2"/>
        <v>-8.3225477657361546E-3</v>
      </c>
      <c r="L19" s="11"/>
      <c r="M19" s="12"/>
    </row>
    <row r="20" spans="2:14" ht="27" customHeight="1" x14ac:dyDescent="0.2">
      <c r="B20" s="17"/>
      <c r="C20" s="60" t="s">
        <v>26</v>
      </c>
      <c r="D20" s="61"/>
      <c r="E20" s="19">
        <v>0.22950000000000001</v>
      </c>
      <c r="F20" s="19">
        <v>0</v>
      </c>
      <c r="G20" s="19">
        <v>34.668080000000003</v>
      </c>
      <c r="H20" s="19">
        <v>169.84224</v>
      </c>
      <c r="I20" s="13">
        <f t="shared" si="1"/>
        <v>4.8990956522541769</v>
      </c>
      <c r="J20" s="10">
        <f t="shared" si="0"/>
        <v>135.17416</v>
      </c>
      <c r="K20" s="9">
        <f t="shared" si="2"/>
        <v>739.05333333333328</v>
      </c>
      <c r="L20" s="11"/>
      <c r="M20" s="12"/>
    </row>
    <row r="21" spans="2:14" ht="24.75" customHeight="1" x14ac:dyDescent="0.2">
      <c r="B21" s="17"/>
      <c r="C21" s="60" t="s">
        <v>27</v>
      </c>
      <c r="D21" s="61"/>
      <c r="E21" s="19">
        <v>4039.2418600000001</v>
      </c>
      <c r="F21" s="19">
        <v>1702.53</v>
      </c>
      <c r="G21" s="19">
        <v>1568.41509</v>
      </c>
      <c r="H21" s="19">
        <v>1598.61175</v>
      </c>
      <c r="I21" s="13">
        <f t="shared" si="1"/>
        <v>1.0192529772204628</v>
      </c>
      <c r="J21" s="10">
        <f t="shared" si="0"/>
        <v>30.196660000000065</v>
      </c>
      <c r="K21" s="9">
        <f t="shared" si="2"/>
        <v>-0.60422975265957457</v>
      </c>
      <c r="L21" s="11"/>
      <c r="M21" s="12"/>
    </row>
    <row r="22" spans="2:14" ht="18.600000000000001" customHeight="1" x14ac:dyDescent="0.2">
      <c r="B22" s="17"/>
      <c r="C22" s="60" t="s">
        <v>28</v>
      </c>
      <c r="D22" s="61"/>
      <c r="E22" s="19">
        <v>143.75088</v>
      </c>
      <c r="F22" s="19">
        <v>0</v>
      </c>
      <c r="G22" s="19">
        <v>84.254689999999997</v>
      </c>
      <c r="H22" s="19">
        <v>84.254689999999997</v>
      </c>
      <c r="I22" s="13">
        <f t="shared" si="1"/>
        <v>1</v>
      </c>
      <c r="J22" s="10">
        <f t="shared" si="0"/>
        <v>0</v>
      </c>
      <c r="K22" s="20" t="s">
        <v>29</v>
      </c>
      <c r="L22" s="11"/>
      <c r="M22" s="12"/>
    </row>
    <row r="23" spans="2:14" ht="18.600000000000001" customHeight="1" x14ac:dyDescent="0.2">
      <c r="B23" s="17"/>
      <c r="C23" s="60" t="s">
        <v>30</v>
      </c>
      <c r="D23" s="61"/>
      <c r="E23" s="19">
        <v>0</v>
      </c>
      <c r="F23" s="19">
        <v>0</v>
      </c>
      <c r="G23" s="19">
        <v>0</v>
      </c>
      <c r="H23" s="19">
        <v>11.349970000000001</v>
      </c>
      <c r="I23" s="13" t="s">
        <v>29</v>
      </c>
      <c r="J23" s="10">
        <f t="shared" si="0"/>
        <v>11.349970000000001</v>
      </c>
      <c r="K23" s="20" t="s">
        <v>29</v>
      </c>
      <c r="L23" s="11"/>
      <c r="M23" s="12"/>
    </row>
    <row r="24" spans="2:14" ht="19.149999999999999" customHeight="1" x14ac:dyDescent="0.2">
      <c r="B24" s="67" t="s">
        <v>31</v>
      </c>
      <c r="C24" s="68" t="s">
        <v>32</v>
      </c>
      <c r="D24" s="69"/>
      <c r="E24" s="21">
        <f>E26+E31+E32+E33+E34</f>
        <v>86704.590010000014</v>
      </c>
      <c r="F24" s="21">
        <f>F26+F31+F32</f>
        <v>80102.053469999999</v>
      </c>
      <c r="G24" s="21">
        <f>G26+G31+G32</f>
        <v>101611.11143</v>
      </c>
      <c r="H24" s="21">
        <f>H26+H31+H32+H33+H34</f>
        <v>99033.67902000001</v>
      </c>
      <c r="I24" s="13">
        <f t="shared" si="1"/>
        <v>0.97463434486910827</v>
      </c>
      <c r="J24" s="21">
        <f>SUM(J27+J28+J29+J32+J31+J30)</f>
        <v>-2622.0893000000078</v>
      </c>
      <c r="K24" s="9">
        <f>H24/E24-100%</f>
        <v>0.14219649742393137</v>
      </c>
      <c r="L24" s="11"/>
      <c r="M24" s="12"/>
    </row>
    <row r="25" spans="2:14" ht="12.6" customHeight="1" x14ac:dyDescent="0.2">
      <c r="B25" s="67"/>
      <c r="C25" s="70"/>
      <c r="D25" s="71"/>
      <c r="E25" s="22">
        <f>E24/E10</f>
        <v>0.43803629289087537</v>
      </c>
      <c r="F25" s="14">
        <f>F24/F10</f>
        <v>0.43026583127929668</v>
      </c>
      <c r="G25" s="14">
        <f>G24/G10</f>
        <v>0.48242304744610504</v>
      </c>
      <c r="H25" s="14">
        <f>H24/H10</f>
        <v>0.46048101225751437</v>
      </c>
      <c r="I25" s="13" t="s">
        <v>16</v>
      </c>
      <c r="J25" s="15" t="s">
        <v>16</v>
      </c>
      <c r="K25" s="16" t="s">
        <v>16</v>
      </c>
      <c r="L25" s="11"/>
      <c r="M25" s="12"/>
    </row>
    <row r="26" spans="2:14" ht="26.25" customHeight="1" x14ac:dyDescent="0.2">
      <c r="B26" s="17" t="s">
        <v>33</v>
      </c>
      <c r="C26" s="72" t="s">
        <v>34</v>
      </c>
      <c r="D26" s="73"/>
      <c r="E26" s="21">
        <f>SUM(E27:E30)</f>
        <v>86356.880560000005</v>
      </c>
      <c r="F26" s="21">
        <f>SUM(F27:F32)</f>
        <v>80102.053469999999</v>
      </c>
      <c r="G26" s="21">
        <f>SUM(G27:G30)</f>
        <v>101300.57713000001</v>
      </c>
      <c r="H26" s="21">
        <f>SUM(H27:H30)</f>
        <v>98678.487830000013</v>
      </c>
      <c r="I26" s="23">
        <f t="shared" ref="I26:I31" si="3">SUM(H26/G26)</f>
        <v>0.97411575161477071</v>
      </c>
      <c r="J26" s="24">
        <f t="shared" ref="J26:J32" si="4">SUM(H26-G26)</f>
        <v>-2622.0892999999924</v>
      </c>
      <c r="K26" s="25">
        <f>H26/E26-100%</f>
        <v>0.14268240341820904</v>
      </c>
      <c r="L26" s="11"/>
      <c r="M26" s="12"/>
    </row>
    <row r="27" spans="2:14" ht="17.45" customHeight="1" x14ac:dyDescent="0.2">
      <c r="B27" s="17"/>
      <c r="C27" s="63" t="s">
        <v>35</v>
      </c>
      <c r="D27" s="64"/>
      <c r="E27" s="26">
        <v>37167.51</v>
      </c>
      <c r="F27" s="19">
        <v>32152.215</v>
      </c>
      <c r="G27" s="19">
        <v>33579.998</v>
      </c>
      <c r="H27" s="19">
        <v>33579.998</v>
      </c>
      <c r="I27" s="23">
        <f t="shared" si="3"/>
        <v>1</v>
      </c>
      <c r="J27" s="24">
        <f t="shared" si="4"/>
        <v>0</v>
      </c>
      <c r="K27" s="25">
        <f>H27/E27-100%</f>
        <v>-9.6522796388566312E-2</v>
      </c>
      <c r="L27" s="11"/>
    </row>
    <row r="28" spans="2:14" ht="18" customHeight="1" x14ac:dyDescent="0.2">
      <c r="B28" s="17"/>
      <c r="C28" s="63" t="s">
        <v>36</v>
      </c>
      <c r="D28" s="64"/>
      <c r="E28" s="26">
        <v>48869.688040000001</v>
      </c>
      <c r="F28" s="19">
        <v>47427.979469999998</v>
      </c>
      <c r="G28" s="19">
        <v>66847.661260000008</v>
      </c>
      <c r="H28" s="19">
        <v>64788.65019</v>
      </c>
      <c r="I28" s="23">
        <f t="shared" si="3"/>
        <v>0.96919845763950352</v>
      </c>
      <c r="J28" s="21">
        <f t="shared" si="4"/>
        <v>-2059.0110700000077</v>
      </c>
      <c r="K28" s="25">
        <f>H28/E28-100%</f>
        <v>0.32574306872943981</v>
      </c>
      <c r="L28" s="11"/>
    </row>
    <row r="29" spans="2:14" ht="19.899999999999999" customHeight="1" x14ac:dyDescent="0.2">
      <c r="B29" s="17"/>
      <c r="C29" s="63" t="s">
        <v>37</v>
      </c>
      <c r="D29" s="64"/>
      <c r="E29" s="26">
        <v>319.68252000000001</v>
      </c>
      <c r="F29" s="19">
        <v>521.85899999999992</v>
      </c>
      <c r="G29" s="19">
        <v>521.85899999999992</v>
      </c>
      <c r="H29" s="19">
        <v>56.800600000000003</v>
      </c>
      <c r="I29" s="23">
        <f t="shared" si="3"/>
        <v>0.10884281003106205</v>
      </c>
      <c r="J29" s="24">
        <f t="shared" si="4"/>
        <v>-465.05839999999989</v>
      </c>
      <c r="K29" s="25">
        <f>H29/E29-100%</f>
        <v>-0.82232184606152381</v>
      </c>
      <c r="L29" s="11"/>
      <c r="M29" s="11"/>
      <c r="N29" s="11"/>
    </row>
    <row r="30" spans="2:14" ht="19.899999999999999" customHeight="1" x14ac:dyDescent="0.2">
      <c r="B30" s="17"/>
      <c r="C30" s="63" t="s">
        <v>38</v>
      </c>
      <c r="D30" s="64"/>
      <c r="E30" s="26">
        <v>0</v>
      </c>
      <c r="F30" s="19">
        <v>0</v>
      </c>
      <c r="G30" s="19">
        <v>351.05887000000001</v>
      </c>
      <c r="H30" s="19">
        <v>253.03904</v>
      </c>
      <c r="I30" s="23">
        <f t="shared" si="3"/>
        <v>0.72078805472142038</v>
      </c>
      <c r="J30" s="24">
        <f t="shared" si="4"/>
        <v>-98.019830000000013</v>
      </c>
      <c r="K30" s="25" t="s">
        <v>39</v>
      </c>
      <c r="L30" s="11"/>
    </row>
    <row r="31" spans="2:14" ht="27" customHeight="1" x14ac:dyDescent="0.2">
      <c r="B31" s="17" t="s">
        <v>40</v>
      </c>
      <c r="C31" s="63" t="s">
        <v>41</v>
      </c>
      <c r="D31" s="64"/>
      <c r="E31" s="26">
        <v>180</v>
      </c>
      <c r="F31" s="19">
        <v>0</v>
      </c>
      <c r="G31" s="19">
        <v>175.50229999999999</v>
      </c>
      <c r="H31" s="19">
        <v>175.50229999999999</v>
      </c>
      <c r="I31" s="23">
        <f t="shared" si="3"/>
        <v>1</v>
      </c>
      <c r="J31" s="24">
        <v>0</v>
      </c>
      <c r="K31" s="25" t="s">
        <v>39</v>
      </c>
      <c r="L31" s="11"/>
    </row>
    <row r="32" spans="2:14" ht="19.899999999999999" customHeight="1" x14ac:dyDescent="0.2">
      <c r="B32" s="17" t="s">
        <v>42</v>
      </c>
      <c r="C32" s="63" t="s">
        <v>43</v>
      </c>
      <c r="D32" s="64"/>
      <c r="E32" s="26">
        <v>153.85550000000001</v>
      </c>
      <c r="F32" s="19">
        <v>0</v>
      </c>
      <c r="G32" s="19">
        <v>135.03200000000001</v>
      </c>
      <c r="H32" s="19">
        <v>135.03200000000001</v>
      </c>
      <c r="I32" s="23">
        <f>SUM(H32/G32)</f>
        <v>1</v>
      </c>
      <c r="J32" s="24">
        <f t="shared" si="4"/>
        <v>0</v>
      </c>
      <c r="K32" s="25" t="s">
        <v>39</v>
      </c>
      <c r="L32" s="11"/>
    </row>
    <row r="33" spans="2:13" ht="61.5" customHeight="1" x14ac:dyDescent="0.2">
      <c r="B33" s="17" t="s">
        <v>44</v>
      </c>
      <c r="C33" s="65" t="s">
        <v>45</v>
      </c>
      <c r="D33" s="66"/>
      <c r="E33" s="26">
        <v>2882.9929499999998</v>
      </c>
      <c r="F33" s="27">
        <v>0</v>
      </c>
      <c r="G33" s="27">
        <v>0</v>
      </c>
      <c r="H33" s="27">
        <v>59.100160000000002</v>
      </c>
      <c r="I33" s="23" t="s">
        <v>29</v>
      </c>
      <c r="J33" s="28" t="s">
        <v>29</v>
      </c>
      <c r="K33" s="25" t="s">
        <v>29</v>
      </c>
      <c r="L33" s="11"/>
    </row>
    <row r="34" spans="2:13" ht="36" customHeight="1" x14ac:dyDescent="0.2">
      <c r="B34" s="17" t="s">
        <v>46</v>
      </c>
      <c r="C34" s="60" t="s">
        <v>47</v>
      </c>
      <c r="D34" s="61"/>
      <c r="E34" s="29">
        <v>-2869.1390000000001</v>
      </c>
      <c r="F34" s="27">
        <v>0</v>
      </c>
      <c r="G34" s="27">
        <v>0</v>
      </c>
      <c r="H34" s="27">
        <v>-14.44327</v>
      </c>
      <c r="I34" s="23" t="s">
        <v>29</v>
      </c>
      <c r="J34" s="28" t="s">
        <v>29</v>
      </c>
      <c r="K34" s="25" t="s">
        <v>29</v>
      </c>
      <c r="L34" s="11"/>
    </row>
    <row r="35" spans="2:13" ht="24" customHeight="1" x14ac:dyDescent="0.2">
      <c r="B35" s="7" t="s">
        <v>48</v>
      </c>
      <c r="C35" s="62" t="s">
        <v>49</v>
      </c>
      <c r="D35" s="62"/>
      <c r="E35" s="8">
        <f>SUM(E36+E38+E40+E42+E44+E46+E48+E50+E52+E54)</f>
        <v>194390.86189</v>
      </c>
      <c r="F35" s="8">
        <f>SUM(F36+F38+F40+F42+F44+F46+F48+F50+F52+F54)</f>
        <v>195404.63847000001</v>
      </c>
      <c r="G35" s="8">
        <f>SUM(G36+G38+G40+G42+G44+G46+G48+G50+G52+G54)</f>
        <v>216531.49562</v>
      </c>
      <c r="H35" s="8">
        <f>SUM(H36+H38+H40+H42+H44+H46+H48+H50+H52+H54)</f>
        <v>200474.15327000001</v>
      </c>
      <c r="I35" s="25">
        <f>SUM(H35/G35)</f>
        <v>0.92584292504874355</v>
      </c>
      <c r="J35" s="30">
        <f>J36+J38+J40+J42+J44+J46+J48+J50+J52+J54</f>
        <v>-16057.342350000003</v>
      </c>
      <c r="K35" s="25">
        <f>H35/E35-100%</f>
        <v>3.1294122166310334E-2</v>
      </c>
      <c r="L35" s="11"/>
      <c r="M35" s="12"/>
    </row>
    <row r="36" spans="2:13" ht="18.75" customHeight="1" x14ac:dyDescent="0.2">
      <c r="B36" s="50" t="s">
        <v>50</v>
      </c>
      <c r="C36" s="56" t="s">
        <v>51</v>
      </c>
      <c r="D36" s="57"/>
      <c r="E36" s="10">
        <v>22149.093390000002</v>
      </c>
      <c r="F36" s="10">
        <v>8746.5</v>
      </c>
      <c r="G36" s="10">
        <v>6354.0625599999994</v>
      </c>
      <c r="H36" s="10">
        <v>5486.1070099999997</v>
      </c>
      <c r="I36" s="23">
        <f>SUM(H36/G36)</f>
        <v>0.86340147869113837</v>
      </c>
      <c r="J36" s="21">
        <f>SUM(H36-G36)</f>
        <v>-867.95554999999968</v>
      </c>
      <c r="K36" s="25">
        <f>H36/E36-100%</f>
        <v>-0.75231008721662174</v>
      </c>
      <c r="L36" s="11"/>
      <c r="M36" s="31"/>
    </row>
    <row r="37" spans="2:13" ht="13.5" customHeight="1" x14ac:dyDescent="0.2">
      <c r="B37" s="51"/>
      <c r="C37" s="54" t="s">
        <v>52</v>
      </c>
      <c r="D37" s="55"/>
      <c r="E37" s="32">
        <f>E36/E35</f>
        <v>0.11394102158224657</v>
      </c>
      <c r="F37" s="32">
        <f>F36/$F$35</f>
        <v>4.4760964061468934E-2</v>
      </c>
      <c r="G37" s="32">
        <f>G36/G35</f>
        <v>2.9344749787121059E-2</v>
      </c>
      <c r="H37" s="32">
        <f>H36/H35</f>
        <v>2.7365657470124202E-2</v>
      </c>
      <c r="I37" s="23" t="s">
        <v>16</v>
      </c>
      <c r="J37" s="33"/>
      <c r="K37" s="33"/>
      <c r="L37" s="11"/>
      <c r="M37" s="31"/>
    </row>
    <row r="38" spans="2:13" ht="24" customHeight="1" x14ac:dyDescent="0.2">
      <c r="B38" s="50" t="s">
        <v>53</v>
      </c>
      <c r="C38" s="58" t="s">
        <v>54</v>
      </c>
      <c r="D38" s="59"/>
      <c r="E38" s="10">
        <v>1126</v>
      </c>
      <c r="F38" s="10">
        <v>1200</v>
      </c>
      <c r="G38" s="10">
        <v>1190</v>
      </c>
      <c r="H38" s="10">
        <v>0</v>
      </c>
      <c r="I38" s="23">
        <f>SUM(H38/G38)</f>
        <v>0</v>
      </c>
      <c r="J38" s="21">
        <f>SUM(H38-G38)</f>
        <v>-1190</v>
      </c>
      <c r="K38" s="25">
        <f>H38/E38-100%</f>
        <v>-1</v>
      </c>
      <c r="L38" s="11"/>
      <c r="M38" s="31"/>
    </row>
    <row r="39" spans="2:13" ht="15" customHeight="1" x14ac:dyDescent="0.2">
      <c r="B39" s="51"/>
      <c r="C39" s="54" t="s">
        <v>52</v>
      </c>
      <c r="D39" s="55"/>
      <c r="E39" s="32">
        <f>E38/E35</f>
        <v>5.7924533543000072E-3</v>
      </c>
      <c r="F39" s="32">
        <f>F38/F35</f>
        <v>6.1411029410350102E-3</v>
      </c>
      <c r="G39" s="32">
        <f>G38/G35</f>
        <v>5.4957362973577749E-3</v>
      </c>
      <c r="H39" s="32">
        <f>H38/H35</f>
        <v>0</v>
      </c>
      <c r="I39" s="23" t="s">
        <v>16</v>
      </c>
      <c r="J39" s="24"/>
      <c r="K39" s="33"/>
      <c r="L39" s="11"/>
      <c r="M39" s="31"/>
    </row>
    <row r="40" spans="2:13" ht="18" customHeight="1" x14ac:dyDescent="0.2">
      <c r="B40" s="50" t="s">
        <v>55</v>
      </c>
      <c r="C40" s="56" t="s">
        <v>56</v>
      </c>
      <c r="D40" s="57"/>
      <c r="E40" s="10">
        <v>24695.87473</v>
      </c>
      <c r="F40" s="10">
        <v>39996.309750000008</v>
      </c>
      <c r="G40" s="10">
        <v>37892.65135</v>
      </c>
      <c r="H40" s="10">
        <v>35832.630620000004</v>
      </c>
      <c r="I40" s="23">
        <f>SUM(H40/G40)</f>
        <v>0.94563534995288745</v>
      </c>
      <c r="J40" s="21">
        <f>SUM(H40-G40)</f>
        <v>-2060.0207299999965</v>
      </c>
      <c r="K40" s="25">
        <f>H40/E40-100%</f>
        <v>0.45095612169069366</v>
      </c>
      <c r="L40" s="11"/>
      <c r="M40" s="31"/>
    </row>
    <row r="41" spans="2:13" ht="12" customHeight="1" x14ac:dyDescent="0.2">
      <c r="B41" s="51"/>
      <c r="C41" s="54" t="s">
        <v>52</v>
      </c>
      <c r="D41" s="55"/>
      <c r="E41" s="32">
        <f>SUM(E40/E35)</f>
        <v>0.12704236449126224</v>
      </c>
      <c r="F41" s="32">
        <f>SUM(F40/F35)</f>
        <v>0.20468454619689361</v>
      </c>
      <c r="G41" s="32">
        <f>SUM(G40/G35)</f>
        <v>0.17499833565320846</v>
      </c>
      <c r="H41" s="32">
        <f>SUM(H40/H35)</f>
        <v>0.17873940373620315</v>
      </c>
      <c r="I41" s="23" t="s">
        <v>16</v>
      </c>
      <c r="J41" s="28"/>
      <c r="K41" s="25"/>
      <c r="L41" s="11"/>
      <c r="M41" s="31"/>
    </row>
    <row r="42" spans="2:13" ht="15" customHeight="1" x14ac:dyDescent="0.2">
      <c r="B42" s="50" t="s">
        <v>57</v>
      </c>
      <c r="C42" s="58" t="s">
        <v>58</v>
      </c>
      <c r="D42" s="59"/>
      <c r="E42" s="10">
        <v>85774.360130000001</v>
      </c>
      <c r="F42" s="10">
        <v>85056.839720000004</v>
      </c>
      <c r="G42" s="10">
        <v>109868.08856</v>
      </c>
      <c r="H42" s="10">
        <v>97935.180399999997</v>
      </c>
      <c r="I42" s="23">
        <f>SUM(H42/G42)</f>
        <v>0.89138877069401878</v>
      </c>
      <c r="J42" s="21">
        <f>SUM(H42-G42)</f>
        <v>-11932.908160000006</v>
      </c>
      <c r="K42" s="25">
        <f>H42/E42-100%</f>
        <v>0.14177686958630775</v>
      </c>
      <c r="L42" s="11"/>
      <c r="M42" s="31"/>
    </row>
    <row r="43" spans="2:13" ht="12" customHeight="1" x14ac:dyDescent="0.2">
      <c r="B43" s="51"/>
      <c r="C43" s="54" t="s">
        <v>52</v>
      </c>
      <c r="D43" s="55"/>
      <c r="E43" s="32">
        <f>SUM(E42/E35)</f>
        <v>0.44124687393246476</v>
      </c>
      <c r="F43" s="32">
        <f>SUM(F42/F35)</f>
        <v>0.43528567379969629</v>
      </c>
      <c r="G43" s="32">
        <f>G42/G35</f>
        <v>0.50740003547942059</v>
      </c>
      <c r="H43" s="32">
        <f>H42/H35</f>
        <v>0.48851774057925662</v>
      </c>
      <c r="I43" s="23" t="s">
        <v>16</v>
      </c>
      <c r="J43" s="28"/>
      <c r="K43" s="25"/>
      <c r="L43" s="11"/>
      <c r="M43" s="31"/>
    </row>
    <row r="44" spans="2:13" ht="18" customHeight="1" x14ac:dyDescent="0.2">
      <c r="B44" s="50" t="s">
        <v>59</v>
      </c>
      <c r="C44" s="56" t="s">
        <v>60</v>
      </c>
      <c r="D44" s="57"/>
      <c r="E44" s="10">
        <v>99.7</v>
      </c>
      <c r="F44" s="10">
        <v>3100</v>
      </c>
      <c r="G44" s="10">
        <v>293.30099999999999</v>
      </c>
      <c r="H44" s="10">
        <v>293.30099999999999</v>
      </c>
      <c r="I44" s="23">
        <f>H44/G44</f>
        <v>1</v>
      </c>
      <c r="J44" s="21">
        <f>H44-G44</f>
        <v>0</v>
      </c>
      <c r="K44" s="25">
        <f>H44/E44-100%</f>
        <v>1.9418355065195585</v>
      </c>
      <c r="L44" s="11"/>
      <c r="M44" s="31"/>
    </row>
    <row r="45" spans="2:13" ht="14.25" customHeight="1" x14ac:dyDescent="0.2">
      <c r="B45" s="51"/>
      <c r="C45" s="54" t="s">
        <v>52</v>
      </c>
      <c r="D45" s="55"/>
      <c r="E45" s="32">
        <f>E44/E35</f>
        <v>5.1288419131768274E-4</v>
      </c>
      <c r="F45" s="32">
        <f>F44/F35</f>
        <v>1.5864515931007111E-2</v>
      </c>
      <c r="G45" s="32">
        <f>G44/G35</f>
        <v>1.354541976261624E-3</v>
      </c>
      <c r="H45" s="32">
        <f>H44/H35</f>
        <v>1.4630364823388486E-3</v>
      </c>
      <c r="I45" s="23" t="s">
        <v>16</v>
      </c>
      <c r="J45" s="21"/>
      <c r="K45" s="33"/>
      <c r="L45" s="11"/>
      <c r="M45" s="31"/>
    </row>
    <row r="46" spans="2:13" ht="17.25" customHeight="1" x14ac:dyDescent="0.2">
      <c r="B46" s="50" t="s">
        <v>61</v>
      </c>
      <c r="C46" s="56" t="s">
        <v>62</v>
      </c>
      <c r="D46" s="57"/>
      <c r="E46" s="10">
        <v>32171.406599999998</v>
      </c>
      <c r="F46" s="10">
        <v>30744.7</v>
      </c>
      <c r="G46" s="10">
        <v>29742.230300000003</v>
      </c>
      <c r="H46" s="10">
        <v>29742.230299999999</v>
      </c>
      <c r="I46" s="23">
        <f>SUM(H46/G46)</f>
        <v>0.99999999999999989</v>
      </c>
      <c r="J46" s="24">
        <f>H46-G46</f>
        <v>0</v>
      </c>
      <c r="K46" s="25">
        <f>H46/E46-100%</f>
        <v>-7.550730778429815E-2</v>
      </c>
      <c r="L46" s="11"/>
      <c r="M46" s="31"/>
    </row>
    <row r="47" spans="2:13" ht="14.25" customHeight="1" x14ac:dyDescent="0.2">
      <c r="B47" s="51"/>
      <c r="C47" s="54" t="s">
        <v>52</v>
      </c>
      <c r="D47" s="55"/>
      <c r="E47" s="32">
        <f>SUM(E46/E35)</f>
        <v>0.16549855423864954</v>
      </c>
      <c r="F47" s="32">
        <f>SUM(F46/F35)</f>
        <v>0.15733863965936593</v>
      </c>
      <c r="G47" s="32">
        <f>SUM(G46/G35)</f>
        <v>0.13735752489418843</v>
      </c>
      <c r="H47" s="32">
        <f>SUM(H46/H35)</f>
        <v>0.14835942596521634</v>
      </c>
      <c r="I47" s="23" t="s">
        <v>16</v>
      </c>
      <c r="J47" s="28"/>
      <c r="K47" s="23"/>
      <c r="L47" s="11"/>
      <c r="M47" s="31"/>
    </row>
    <row r="48" spans="2:13" ht="17.25" customHeight="1" x14ac:dyDescent="0.2">
      <c r="B48" s="50" t="s">
        <v>63</v>
      </c>
      <c r="C48" s="52" t="s">
        <v>64</v>
      </c>
      <c r="D48" s="53"/>
      <c r="E48" s="10">
        <v>536.90048999999999</v>
      </c>
      <c r="F48" s="10">
        <v>285</v>
      </c>
      <c r="G48" s="10">
        <v>553.60493000000008</v>
      </c>
      <c r="H48" s="10">
        <v>553.42377999999997</v>
      </c>
      <c r="I48" s="23">
        <f>SUM(H48/G48)</f>
        <v>0.99967278109318836</v>
      </c>
      <c r="J48" s="24">
        <f>H48-G48</f>
        <v>-0.18115000000011605</v>
      </c>
      <c r="K48" s="25">
        <f>H48/E48-100%</f>
        <v>3.0775330452762262E-2</v>
      </c>
      <c r="L48" s="11"/>
      <c r="M48" s="31"/>
    </row>
    <row r="49" spans="2:15" ht="13.5" customHeight="1" x14ac:dyDescent="0.2">
      <c r="B49" s="51"/>
      <c r="C49" s="54" t="s">
        <v>52</v>
      </c>
      <c r="D49" s="55"/>
      <c r="E49" s="32">
        <f>SUM(E48/E35)</f>
        <v>2.7619636271987722E-3</v>
      </c>
      <c r="F49" s="32">
        <f>SUM(F48/F35)</f>
        <v>1.4585119484958151E-3</v>
      </c>
      <c r="G49" s="32">
        <f>SUM(G48/G35)</f>
        <v>2.5566947127707651E-3</v>
      </c>
      <c r="H49" s="32">
        <f>SUM(H48/H35)</f>
        <v>2.7605742235241914E-3</v>
      </c>
      <c r="I49" s="23" t="s">
        <v>16</v>
      </c>
      <c r="J49" s="21"/>
      <c r="K49" s="33"/>
      <c r="L49" s="11"/>
      <c r="M49" s="31"/>
    </row>
    <row r="50" spans="2:15" ht="16.5" customHeight="1" x14ac:dyDescent="0.2">
      <c r="B50" s="50" t="s">
        <v>65</v>
      </c>
      <c r="C50" s="52" t="s">
        <v>66</v>
      </c>
      <c r="D50" s="53"/>
      <c r="E50" s="10">
        <v>27152.642599999999</v>
      </c>
      <c r="F50" s="10">
        <v>26174.288999999997</v>
      </c>
      <c r="G50" s="10">
        <v>30446.556919999999</v>
      </c>
      <c r="H50" s="10">
        <v>30446.556919999999</v>
      </c>
      <c r="I50" s="23">
        <f>SUM(H50/G50)</f>
        <v>1</v>
      </c>
      <c r="J50" s="24">
        <f>H50-G50</f>
        <v>0</v>
      </c>
      <c r="K50" s="25">
        <f>H50/E50-100%</f>
        <v>0.12131100344538837</v>
      </c>
      <c r="L50" s="11"/>
      <c r="M50" s="31"/>
    </row>
    <row r="51" spans="2:15" ht="15.75" customHeight="1" x14ac:dyDescent="0.2">
      <c r="B51" s="51"/>
      <c r="C51" s="54" t="s">
        <v>52</v>
      </c>
      <c r="D51" s="55"/>
      <c r="E51" s="32">
        <f>E50/E35</f>
        <v>0.1396806533805322</v>
      </c>
      <c r="F51" s="32">
        <f>F50/F35</f>
        <v>0.1339491692978336</v>
      </c>
      <c r="G51" s="32">
        <f>G50/G35</f>
        <v>0.14061029243261641</v>
      </c>
      <c r="H51" s="32">
        <f>H50/H35</f>
        <v>0.1518727298426065</v>
      </c>
      <c r="I51" s="23" t="s">
        <v>16</v>
      </c>
      <c r="J51" s="21"/>
      <c r="K51" s="25"/>
      <c r="L51" s="11"/>
      <c r="M51" s="31"/>
    </row>
    <row r="52" spans="2:15" ht="16.5" customHeight="1" x14ac:dyDescent="0.2">
      <c r="B52" s="50" t="s">
        <v>67</v>
      </c>
      <c r="C52" s="52" t="s">
        <v>68</v>
      </c>
      <c r="D52" s="53"/>
      <c r="E52" s="10">
        <v>684.88395000000003</v>
      </c>
      <c r="F52" s="10">
        <v>100</v>
      </c>
      <c r="G52" s="10">
        <v>190</v>
      </c>
      <c r="H52" s="10">
        <v>184.72324</v>
      </c>
      <c r="I52" s="23">
        <f>SUM(H52/G52)</f>
        <v>0.97222757894736844</v>
      </c>
      <c r="J52" s="24">
        <f>H52-G52</f>
        <v>-5.2767599999999959</v>
      </c>
      <c r="K52" s="25">
        <f>H52/E52-100%</f>
        <v>-0.73028534250218602</v>
      </c>
      <c r="L52" s="11"/>
      <c r="M52" s="31"/>
    </row>
    <row r="53" spans="2:15" ht="15.75" customHeight="1" x14ac:dyDescent="0.2">
      <c r="B53" s="51"/>
      <c r="C53" s="54" t="s">
        <v>52</v>
      </c>
      <c r="D53" s="55"/>
      <c r="E53" s="32">
        <f>E52/E35</f>
        <v>3.5232312020281871E-3</v>
      </c>
      <c r="F53" s="32">
        <f>F52/F35</f>
        <v>5.1175857841958422E-4</v>
      </c>
      <c r="G53" s="32">
        <f>G52/G35</f>
        <v>8.7747050125880431E-4</v>
      </c>
      <c r="H53" s="32">
        <f>H52/H35</f>
        <v>9.2143170073008583E-4</v>
      </c>
      <c r="I53" s="23" t="s">
        <v>16</v>
      </c>
      <c r="J53" s="24"/>
      <c r="K53" s="25"/>
      <c r="L53" s="11"/>
      <c r="M53" s="31"/>
    </row>
    <row r="54" spans="2:15" ht="23.25" customHeight="1" x14ac:dyDescent="0.2">
      <c r="B54" s="50" t="s">
        <v>69</v>
      </c>
      <c r="C54" s="52" t="s">
        <v>70</v>
      </c>
      <c r="D54" s="53"/>
      <c r="E54" s="10">
        <v>0</v>
      </c>
      <c r="F54" s="10">
        <v>1</v>
      </c>
      <c r="G54" s="10">
        <v>1</v>
      </c>
      <c r="H54" s="10">
        <v>0</v>
      </c>
      <c r="I54" s="23">
        <f>SUM(H54/G54)</f>
        <v>0</v>
      </c>
      <c r="J54" s="24">
        <f>H54-G54</f>
        <v>-1</v>
      </c>
      <c r="K54" s="25" t="s">
        <v>39</v>
      </c>
      <c r="L54" s="11"/>
      <c r="M54" s="31"/>
    </row>
    <row r="55" spans="2:15" ht="16.5" customHeight="1" x14ac:dyDescent="0.2">
      <c r="B55" s="51"/>
      <c r="C55" s="54" t="s">
        <v>52</v>
      </c>
      <c r="D55" s="55"/>
      <c r="E55" s="32">
        <f>E54/E35</f>
        <v>0</v>
      </c>
      <c r="F55" s="32">
        <f>F54/F35</f>
        <v>5.1175857841958425E-6</v>
      </c>
      <c r="G55" s="32">
        <f>G54/G35</f>
        <v>4.6182657960989702E-6</v>
      </c>
      <c r="H55" s="32">
        <f>H54/H35</f>
        <v>0</v>
      </c>
      <c r="I55" s="23" t="s">
        <v>29</v>
      </c>
      <c r="J55" s="24"/>
      <c r="K55" s="23" t="s">
        <v>29</v>
      </c>
      <c r="L55" s="11"/>
      <c r="M55" s="31"/>
    </row>
    <row r="56" spans="2:15" ht="23.25" customHeight="1" x14ac:dyDescent="0.2">
      <c r="B56" s="42" t="s">
        <v>71</v>
      </c>
      <c r="C56" s="44" t="s">
        <v>72</v>
      </c>
      <c r="D56" s="45"/>
      <c r="E56" s="34">
        <f>E10-E35</f>
        <v>3548.421720000013</v>
      </c>
      <c r="F56" s="34">
        <f>F10-F35</f>
        <v>-9235.8850000000093</v>
      </c>
      <c r="G56" s="34">
        <f>G10-G35</f>
        <v>-5904.9263299999875</v>
      </c>
      <c r="H56" s="34">
        <f>H10-H35</f>
        <v>14591.56362999999</v>
      </c>
      <c r="I56" s="23" t="s">
        <v>29</v>
      </c>
      <c r="J56" s="21"/>
      <c r="K56" s="23"/>
      <c r="L56" s="11"/>
      <c r="M56" s="31"/>
      <c r="O56" s="35"/>
    </row>
    <row r="57" spans="2:15" ht="14.25" customHeight="1" x14ac:dyDescent="0.2">
      <c r="B57" s="43"/>
      <c r="C57" s="46"/>
      <c r="D57" s="47"/>
      <c r="E57" s="15">
        <f>E56/E11</f>
        <v>3.1900314597531405E-2</v>
      </c>
      <c r="F57" s="15">
        <f>F56/F11</f>
        <v>-8.7076198279007533E-2</v>
      </c>
      <c r="G57" s="15">
        <f>G56/G11</f>
        <v>-5.4165954497785274E-2</v>
      </c>
      <c r="H57" s="15">
        <f>H56/H11</f>
        <v>0.12575460964574753</v>
      </c>
      <c r="I57" s="23" t="s">
        <v>16</v>
      </c>
      <c r="J57" s="28" t="s">
        <v>16</v>
      </c>
      <c r="K57" s="23" t="s">
        <v>16</v>
      </c>
      <c r="L57" s="11"/>
    </row>
    <row r="58" spans="2:15" ht="14.25" customHeight="1" x14ac:dyDescent="0.2">
      <c r="B58" s="36"/>
      <c r="C58" s="37"/>
      <c r="D58" s="37"/>
      <c r="E58" s="38"/>
      <c r="F58" s="38"/>
      <c r="G58" s="38"/>
      <c r="H58" s="38"/>
      <c r="I58" s="38"/>
      <c r="J58" s="38"/>
      <c r="K58" s="38"/>
      <c r="L58" s="39"/>
      <c r="M58" s="11"/>
      <c r="N58" s="11"/>
    </row>
    <row r="59" spans="2:15" ht="48.75" customHeight="1" x14ac:dyDescent="0.25">
      <c r="F59" s="40"/>
      <c r="G59" s="48"/>
      <c r="H59" s="49"/>
      <c r="I59" s="49"/>
    </row>
    <row r="60" spans="2:15" ht="15.75" x14ac:dyDescent="0.2">
      <c r="D60" s="41"/>
    </row>
    <row r="62" spans="2:15" x14ac:dyDescent="0.2">
      <c r="I62" s="11"/>
    </row>
    <row r="63" spans="2:15" x14ac:dyDescent="0.2">
      <c r="H63" s="11"/>
    </row>
  </sheetData>
  <mergeCells count="66">
    <mergeCell ref="C15:D15"/>
    <mergeCell ref="B4:K5"/>
    <mergeCell ref="B6:K6"/>
    <mergeCell ref="B8:B9"/>
    <mergeCell ref="C8:D9"/>
    <mergeCell ref="E8:E9"/>
    <mergeCell ref="F8:G8"/>
    <mergeCell ref="H8:K8"/>
    <mergeCell ref="C10:D10"/>
    <mergeCell ref="B11:B12"/>
    <mergeCell ref="C11:D12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B24:B25"/>
    <mergeCell ref="C24:D25"/>
    <mergeCell ref="C26:D26"/>
    <mergeCell ref="B38:B39"/>
    <mergeCell ref="C38:D38"/>
    <mergeCell ref="C39:D39"/>
    <mergeCell ref="C28:D28"/>
    <mergeCell ref="C29:D29"/>
    <mergeCell ref="C30:D30"/>
    <mergeCell ref="C31:D31"/>
    <mergeCell ref="C32:D32"/>
    <mergeCell ref="C33:D33"/>
    <mergeCell ref="C34:D34"/>
    <mergeCell ref="C35:D35"/>
    <mergeCell ref="B36:B37"/>
    <mergeCell ref="C36:D36"/>
    <mergeCell ref="C37:D37"/>
    <mergeCell ref="B40:B41"/>
    <mergeCell ref="C40:D40"/>
    <mergeCell ref="C41:D41"/>
    <mergeCell ref="B42:B43"/>
    <mergeCell ref="C42:D42"/>
    <mergeCell ref="C43:D43"/>
    <mergeCell ref="B44:B45"/>
    <mergeCell ref="C44:D44"/>
    <mergeCell ref="C45:D45"/>
    <mergeCell ref="B46:B47"/>
    <mergeCell ref="C46:D46"/>
    <mergeCell ref="C47:D47"/>
    <mergeCell ref="B48:B49"/>
    <mergeCell ref="C48:D48"/>
    <mergeCell ref="C49:D49"/>
    <mergeCell ref="B50:B51"/>
    <mergeCell ref="C50:D50"/>
    <mergeCell ref="C51:D51"/>
    <mergeCell ref="B56:B57"/>
    <mergeCell ref="C56:D57"/>
    <mergeCell ref="G59:I59"/>
    <mergeCell ref="B52:B53"/>
    <mergeCell ref="C52:D52"/>
    <mergeCell ref="C53:D53"/>
    <mergeCell ref="B54:B55"/>
    <mergeCell ref="C54:D54"/>
    <mergeCell ref="C55:D55"/>
  </mergeCells>
  <pageMargins left="0.23622047244094491" right="0.23622047244094491" top="0.19685039370078741" bottom="0.19685039370078741" header="0" footer="0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Никель</vt:lpstr>
      <vt:lpstr>Никель!Область_печати</vt:lpstr>
    </vt:vector>
  </TitlesOfParts>
  <Company>АПР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Царевская Юлия Михайловна</dc:creator>
  <cp:lastModifiedBy>Царевская Юлия Михайловна</cp:lastModifiedBy>
  <dcterms:created xsi:type="dcterms:W3CDTF">2021-04-07T15:14:01Z</dcterms:created>
  <dcterms:modified xsi:type="dcterms:W3CDTF">2021-04-30T07:13:51Z</dcterms:modified>
</cp:coreProperties>
</file>